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tabRatio="506" activeTab="8"/>
  </bookViews>
  <sheets>
    <sheet name="Effect" sheetId="1" r:id="rId1"/>
    <sheet name="AnovaHWE" sheetId="2" r:id="rId2"/>
    <sheet name="Ex8.1" sheetId="6" r:id="rId3"/>
    <sheet name="Ex8.2" sheetId="8" r:id="rId4"/>
    <sheet name="Ex8.3" sheetId="7" r:id="rId5"/>
    <sheet name="Ex8.4" sheetId="9" r:id="rId6"/>
    <sheet name="GEtabacco" sheetId="10" r:id="rId7"/>
    <sheet name="GEcotton" sheetId="11" r:id="rId8"/>
    <sheet name="Ex8.1(2)" sheetId="12" r:id="rId9"/>
  </sheets>
  <calcPr calcId="145621"/>
</workbook>
</file>

<file path=xl/calcChain.xml><?xml version="1.0" encoding="utf-8"?>
<calcChain xmlns="http://schemas.openxmlformats.org/spreadsheetml/2006/main">
  <c r="W6" i="12" l="1"/>
  <c r="W5" i="12"/>
  <c r="W4" i="12"/>
  <c r="W3" i="12"/>
  <c r="V6" i="12"/>
  <c r="V5" i="12"/>
  <c r="V4" i="12"/>
  <c r="V3" i="12"/>
  <c r="U4" i="12"/>
  <c r="U5" i="12"/>
  <c r="U6" i="12"/>
  <c r="U7" i="12"/>
  <c r="U3" i="12"/>
  <c r="T9" i="12"/>
  <c r="T8" i="12"/>
  <c r="H23" i="12"/>
  <c r="H4" i="12"/>
  <c r="H5" i="12"/>
  <c r="H6" i="12"/>
  <c r="H7" i="12"/>
  <c r="M7" i="12" s="1"/>
  <c r="H8" i="12"/>
  <c r="M8" i="12" s="1"/>
  <c r="H9" i="12"/>
  <c r="H10" i="12"/>
  <c r="H11" i="12"/>
  <c r="M11" i="12" s="1"/>
  <c r="H12" i="12"/>
  <c r="H13" i="12"/>
  <c r="H14" i="12"/>
  <c r="M14" i="12" s="1"/>
  <c r="O14" i="12" s="1"/>
  <c r="H15" i="12"/>
  <c r="H16" i="12"/>
  <c r="M16" i="12" s="1"/>
  <c r="H17" i="12"/>
  <c r="H18" i="12"/>
  <c r="H19" i="12"/>
  <c r="M19" i="12" s="1"/>
  <c r="O19" i="12" s="1"/>
  <c r="H20" i="12"/>
  <c r="H21" i="12"/>
  <c r="H22" i="12"/>
  <c r="H3" i="12"/>
  <c r="M3" i="12"/>
  <c r="O3" i="12"/>
  <c r="P3" i="12" s="1"/>
  <c r="T5" i="12"/>
  <c r="T3" i="12"/>
  <c r="S7" i="12"/>
  <c r="B66" i="8"/>
  <c r="K4" i="12"/>
  <c r="L4" i="12"/>
  <c r="M4" i="12"/>
  <c r="O4" i="12" s="1"/>
  <c r="N4" i="12"/>
  <c r="K5" i="12"/>
  <c r="L5" i="12"/>
  <c r="M5" i="12"/>
  <c r="N5" i="12"/>
  <c r="O5" i="12"/>
  <c r="K6" i="12"/>
  <c r="L6" i="12"/>
  <c r="M6" i="12"/>
  <c r="O6" i="12" s="1"/>
  <c r="N6" i="12"/>
  <c r="K7" i="12"/>
  <c r="L7" i="12"/>
  <c r="N7" i="12"/>
  <c r="K8" i="12"/>
  <c r="L8" i="12"/>
  <c r="N8" i="12"/>
  <c r="K9" i="12"/>
  <c r="L9" i="12"/>
  <c r="N9" i="12"/>
  <c r="K10" i="12"/>
  <c r="L10" i="12"/>
  <c r="M10" i="12"/>
  <c r="O10" i="12" s="1"/>
  <c r="N10" i="12"/>
  <c r="K11" i="12"/>
  <c r="L11" i="12"/>
  <c r="N11" i="12"/>
  <c r="K12" i="12"/>
  <c r="L12" i="12"/>
  <c r="M12" i="12"/>
  <c r="O12" i="12" s="1"/>
  <c r="N12" i="12"/>
  <c r="K13" i="12"/>
  <c r="L13" i="12"/>
  <c r="M13" i="12"/>
  <c r="O13" i="12" s="1"/>
  <c r="N13" i="12"/>
  <c r="K14" i="12"/>
  <c r="L14" i="12"/>
  <c r="N14" i="12"/>
  <c r="K15" i="12"/>
  <c r="L15" i="12"/>
  <c r="M15" i="12"/>
  <c r="N15" i="12"/>
  <c r="K16" i="12"/>
  <c r="L16" i="12"/>
  <c r="N16" i="12"/>
  <c r="K17" i="12"/>
  <c r="L17" i="12"/>
  <c r="N17" i="12"/>
  <c r="K18" i="12"/>
  <c r="L18" i="12"/>
  <c r="M18" i="12"/>
  <c r="O18" i="12" s="1"/>
  <c r="N18" i="12"/>
  <c r="K19" i="12"/>
  <c r="L19" i="12"/>
  <c r="N19" i="12"/>
  <c r="K20" i="12"/>
  <c r="L20" i="12"/>
  <c r="M20" i="12"/>
  <c r="N20" i="12"/>
  <c r="O20" i="12"/>
  <c r="P20" i="12"/>
  <c r="K21" i="12"/>
  <c r="L21" i="12"/>
  <c r="M21" i="12"/>
  <c r="O21" i="12" s="1"/>
  <c r="N21" i="12"/>
  <c r="K22" i="12"/>
  <c r="L22" i="12"/>
  <c r="M22" i="12"/>
  <c r="O22" i="12" s="1"/>
  <c r="N22" i="12"/>
  <c r="K23" i="12"/>
  <c r="L23" i="12"/>
  <c r="M23" i="12"/>
  <c r="O23" i="12" s="1"/>
  <c r="N23" i="12"/>
  <c r="K24" i="12"/>
  <c r="L24" i="12"/>
  <c r="M24" i="12"/>
  <c r="N24" i="12"/>
  <c r="O24" i="12"/>
  <c r="K25" i="12"/>
  <c r="L25" i="12"/>
  <c r="N25" i="12"/>
  <c r="K26" i="12"/>
  <c r="L26" i="12"/>
  <c r="N26" i="12"/>
  <c r="K27" i="12"/>
  <c r="L27" i="12"/>
  <c r="N27" i="12"/>
  <c r="K28" i="12"/>
  <c r="L28" i="12"/>
  <c r="N28" i="12"/>
  <c r="K29" i="12"/>
  <c r="L29" i="12"/>
  <c r="N29" i="12"/>
  <c r="K30" i="12"/>
  <c r="L30" i="12"/>
  <c r="M30" i="12"/>
  <c r="O30" i="12" s="1"/>
  <c r="N30" i="12"/>
  <c r="K31" i="12"/>
  <c r="L31" i="12"/>
  <c r="N31" i="12"/>
  <c r="K32" i="12"/>
  <c r="L32" i="12"/>
  <c r="M32" i="12"/>
  <c r="N32" i="12"/>
  <c r="K33" i="12"/>
  <c r="L33" i="12"/>
  <c r="M33" i="12"/>
  <c r="N33" i="12"/>
  <c r="O33" i="12"/>
  <c r="K34" i="12"/>
  <c r="L34" i="12"/>
  <c r="N34" i="12"/>
  <c r="K35" i="12"/>
  <c r="L35" i="12"/>
  <c r="M35" i="12"/>
  <c r="O35" i="12" s="1"/>
  <c r="N35" i="12"/>
  <c r="K36" i="12"/>
  <c r="L36" i="12"/>
  <c r="N36" i="12"/>
  <c r="K37" i="12"/>
  <c r="L37" i="12"/>
  <c r="N37" i="12"/>
  <c r="K38" i="12"/>
  <c r="L38" i="12"/>
  <c r="N38" i="12"/>
  <c r="K39" i="12"/>
  <c r="L39" i="12"/>
  <c r="N39" i="12"/>
  <c r="K40" i="12"/>
  <c r="L40" i="12"/>
  <c r="M40" i="12"/>
  <c r="O40" i="12" s="1"/>
  <c r="N40" i="12"/>
  <c r="K41" i="12"/>
  <c r="L41" i="12"/>
  <c r="N41" i="12"/>
  <c r="K42" i="12"/>
  <c r="L42" i="12"/>
  <c r="N42" i="12"/>
  <c r="K43" i="12"/>
  <c r="L43" i="12"/>
  <c r="N43" i="12"/>
  <c r="K44" i="12"/>
  <c r="L44" i="12"/>
  <c r="N44" i="12"/>
  <c r="K45" i="12"/>
  <c r="L45" i="12"/>
  <c r="M45" i="12"/>
  <c r="O45" i="12" s="1"/>
  <c r="N45" i="12"/>
  <c r="K46" i="12"/>
  <c r="L46" i="12"/>
  <c r="N46" i="12"/>
  <c r="K47" i="12"/>
  <c r="L47" i="12"/>
  <c r="N47" i="12"/>
  <c r="K48" i="12"/>
  <c r="L48" i="12"/>
  <c r="N48" i="12"/>
  <c r="K49" i="12"/>
  <c r="L49" i="12"/>
  <c r="N49" i="12"/>
  <c r="K50" i="12"/>
  <c r="L50" i="12"/>
  <c r="N50" i="12"/>
  <c r="K51" i="12"/>
  <c r="L51" i="12"/>
  <c r="N51" i="12"/>
  <c r="K52" i="12"/>
  <c r="L52" i="12"/>
  <c r="M52" i="12"/>
  <c r="N52" i="12"/>
  <c r="O52" i="12"/>
  <c r="K53" i="12"/>
  <c r="L53" i="12"/>
  <c r="N53" i="12"/>
  <c r="K54" i="12"/>
  <c r="L54" i="12"/>
  <c r="N54" i="12"/>
  <c r="K55" i="12"/>
  <c r="L55" i="12"/>
  <c r="N55" i="12"/>
  <c r="K56" i="12"/>
  <c r="L56" i="12"/>
  <c r="N56" i="12"/>
  <c r="K57" i="12"/>
  <c r="L57" i="12"/>
  <c r="N57" i="12"/>
  <c r="K58" i="12"/>
  <c r="L58" i="12"/>
  <c r="N58" i="12"/>
  <c r="K59" i="12"/>
  <c r="L59" i="12"/>
  <c r="N59" i="12"/>
  <c r="K60" i="12"/>
  <c r="L60" i="12"/>
  <c r="M60" i="12"/>
  <c r="N60" i="12"/>
  <c r="K61" i="12"/>
  <c r="L61" i="12"/>
  <c r="N61" i="12"/>
  <c r="K62" i="12"/>
  <c r="L62" i="12"/>
  <c r="N62" i="12"/>
  <c r="K63" i="12"/>
  <c r="L63" i="12"/>
  <c r="N63" i="12"/>
  <c r="K64" i="12"/>
  <c r="L64" i="12"/>
  <c r="M64" i="12"/>
  <c r="O64" i="12" s="1"/>
  <c r="N64" i="12"/>
  <c r="K65" i="12"/>
  <c r="L65" i="12"/>
  <c r="M65" i="12"/>
  <c r="O65" i="12" s="1"/>
  <c r="N65" i="12"/>
  <c r="K66" i="12"/>
  <c r="L66" i="12"/>
  <c r="N66" i="12"/>
  <c r="K67" i="12"/>
  <c r="L67" i="12"/>
  <c r="N67" i="12"/>
  <c r="K68" i="12"/>
  <c r="L68" i="12"/>
  <c r="N68" i="12"/>
  <c r="K69" i="12"/>
  <c r="L69" i="12"/>
  <c r="N69" i="12"/>
  <c r="K70" i="12"/>
  <c r="L70" i="12"/>
  <c r="M70" i="12"/>
  <c r="O70" i="12" s="1"/>
  <c r="N70" i="12"/>
  <c r="K71" i="12"/>
  <c r="L71" i="12"/>
  <c r="N71" i="12"/>
  <c r="K72" i="12"/>
  <c r="L72" i="12"/>
  <c r="M72" i="12"/>
  <c r="N72" i="12"/>
  <c r="O72" i="12"/>
  <c r="P72" i="12"/>
  <c r="K73" i="12"/>
  <c r="L73" i="12"/>
  <c r="M73" i="12"/>
  <c r="O73" i="12" s="1"/>
  <c r="N73" i="12"/>
  <c r="K74" i="12"/>
  <c r="L74" i="12"/>
  <c r="M74" i="12"/>
  <c r="O74" i="12" s="1"/>
  <c r="N74" i="12"/>
  <c r="K75" i="12"/>
  <c r="L75" i="12"/>
  <c r="N75" i="12"/>
  <c r="K76" i="12"/>
  <c r="L76" i="12"/>
  <c r="N76" i="12"/>
  <c r="K77" i="12"/>
  <c r="L77" i="12"/>
  <c r="N77" i="12"/>
  <c r="K78" i="12"/>
  <c r="L78" i="12"/>
  <c r="N78" i="12"/>
  <c r="K79" i="12"/>
  <c r="L79" i="12"/>
  <c r="N79" i="12"/>
  <c r="K80" i="12"/>
  <c r="L80" i="12"/>
  <c r="M80" i="12"/>
  <c r="N80" i="12"/>
  <c r="O80" i="12"/>
  <c r="K81" i="12"/>
  <c r="L81" i="12"/>
  <c r="N81" i="12"/>
  <c r="K82" i="12"/>
  <c r="L82" i="12"/>
  <c r="N82" i="12"/>
  <c r="K83" i="12"/>
  <c r="L83" i="12"/>
  <c r="N83" i="12"/>
  <c r="K84" i="12"/>
  <c r="L84" i="12"/>
  <c r="M84" i="12"/>
  <c r="N84" i="12"/>
  <c r="K85" i="12"/>
  <c r="L85" i="12"/>
  <c r="N85" i="12"/>
  <c r="K86" i="12"/>
  <c r="L86" i="12"/>
  <c r="N86" i="12"/>
  <c r="K87" i="12"/>
  <c r="L87" i="12"/>
  <c r="N87" i="12"/>
  <c r="K88" i="12"/>
  <c r="L88" i="12"/>
  <c r="N88" i="12"/>
  <c r="K89" i="12"/>
  <c r="L89" i="12"/>
  <c r="N89" i="12"/>
  <c r="K90" i="12"/>
  <c r="L90" i="12"/>
  <c r="M90" i="12"/>
  <c r="O90" i="12" s="1"/>
  <c r="N90" i="12"/>
  <c r="K91" i="12"/>
  <c r="L91" i="12"/>
  <c r="N91" i="12"/>
  <c r="K92" i="12"/>
  <c r="L92" i="12"/>
  <c r="M92" i="12"/>
  <c r="N92" i="12"/>
  <c r="K93" i="12"/>
  <c r="L93" i="12"/>
  <c r="M93" i="12"/>
  <c r="N93" i="12"/>
  <c r="O93" i="12"/>
  <c r="K94" i="12"/>
  <c r="L94" i="12"/>
  <c r="N94" i="12"/>
  <c r="K95" i="12"/>
  <c r="L95" i="12"/>
  <c r="N95" i="12"/>
  <c r="K96" i="12"/>
  <c r="L96" i="12"/>
  <c r="N96" i="12"/>
  <c r="K97" i="12"/>
  <c r="L97" i="12"/>
  <c r="N97" i="12"/>
  <c r="K98" i="12"/>
  <c r="L98" i="12"/>
  <c r="N98" i="12"/>
  <c r="K99" i="12"/>
  <c r="L99" i="12"/>
  <c r="N99" i="12"/>
  <c r="K100" i="12"/>
  <c r="L100" i="12"/>
  <c r="N100" i="12"/>
  <c r="K101" i="12"/>
  <c r="L101" i="12"/>
  <c r="N101" i="12"/>
  <c r="K102" i="12"/>
  <c r="L102" i="12"/>
  <c r="N102" i="12"/>
  <c r="K103" i="12"/>
  <c r="L103" i="12"/>
  <c r="N103" i="12"/>
  <c r="K104" i="12"/>
  <c r="L104" i="12"/>
  <c r="M104" i="12"/>
  <c r="P104" i="12" s="1"/>
  <c r="N104" i="12"/>
  <c r="O104" i="12"/>
  <c r="K105" i="12"/>
  <c r="L105" i="12"/>
  <c r="N105" i="12"/>
  <c r="K106" i="12"/>
  <c r="L106" i="12"/>
  <c r="N106" i="12"/>
  <c r="K107" i="12"/>
  <c r="L107" i="12"/>
  <c r="N107" i="12"/>
  <c r="K108" i="12"/>
  <c r="L108" i="12"/>
  <c r="N108" i="12"/>
  <c r="K109" i="12"/>
  <c r="L109" i="12"/>
  <c r="N109" i="12"/>
  <c r="K110" i="12"/>
  <c r="L110" i="12"/>
  <c r="M110" i="12"/>
  <c r="O110" i="12" s="1"/>
  <c r="N110" i="12"/>
  <c r="K111" i="12"/>
  <c r="L111" i="12"/>
  <c r="N111" i="12"/>
  <c r="K112" i="12"/>
  <c r="L112" i="12"/>
  <c r="M112" i="12"/>
  <c r="N112" i="12"/>
  <c r="O112" i="12"/>
  <c r="K113" i="12"/>
  <c r="L113" i="12"/>
  <c r="M113" i="12"/>
  <c r="N113" i="12"/>
  <c r="O113" i="12"/>
  <c r="K114" i="12"/>
  <c r="L114" i="12"/>
  <c r="N114" i="12"/>
  <c r="K115" i="12"/>
  <c r="L115" i="12"/>
  <c r="M115" i="12"/>
  <c r="O115" i="12" s="1"/>
  <c r="N115" i="12"/>
  <c r="P115" i="12"/>
  <c r="K116" i="12"/>
  <c r="L116" i="12"/>
  <c r="N116" i="12"/>
  <c r="K117" i="12"/>
  <c r="L117" i="12"/>
  <c r="N117" i="12"/>
  <c r="K118" i="12"/>
  <c r="L118" i="12"/>
  <c r="N118" i="12"/>
  <c r="K119" i="12"/>
  <c r="L119" i="12"/>
  <c r="N119" i="12"/>
  <c r="K120" i="12"/>
  <c r="L120" i="12"/>
  <c r="M120" i="12"/>
  <c r="N120" i="12"/>
  <c r="K121" i="12"/>
  <c r="L121" i="12"/>
  <c r="N121" i="12"/>
  <c r="K122" i="12"/>
  <c r="L122" i="12"/>
  <c r="N122" i="12"/>
  <c r="N3" i="12"/>
  <c r="L3" i="12"/>
  <c r="F63" i="12"/>
  <c r="F64" i="12" s="1"/>
  <c r="F65" i="12" s="1"/>
  <c r="F66" i="12" s="1"/>
  <c r="F67" i="12" s="1"/>
  <c r="F68" i="12" s="1"/>
  <c r="F69" i="12" s="1"/>
  <c r="F70" i="12" s="1"/>
  <c r="F71" i="12" s="1"/>
  <c r="F72" i="12" s="1"/>
  <c r="F73" i="12" s="1"/>
  <c r="F74" i="12" s="1"/>
  <c r="F75" i="12" s="1"/>
  <c r="F76" i="12" s="1"/>
  <c r="F77" i="12" s="1"/>
  <c r="F78" i="12" s="1"/>
  <c r="F79" i="12" s="1"/>
  <c r="F80" i="12" s="1"/>
  <c r="F81" i="12" s="1"/>
  <c r="F82" i="12" s="1"/>
  <c r="F83" i="12" s="1"/>
  <c r="F84" i="12" s="1"/>
  <c r="F85" i="12" s="1"/>
  <c r="F86" i="12" s="1"/>
  <c r="F87" i="12" s="1"/>
  <c r="F88" i="12" s="1"/>
  <c r="F89" i="12" s="1"/>
  <c r="F90" i="12" s="1"/>
  <c r="F91" i="12" s="1"/>
  <c r="F92" i="12" s="1"/>
  <c r="F93" i="12" s="1"/>
  <c r="F94" i="12" s="1"/>
  <c r="F95" i="12" s="1"/>
  <c r="F96" i="12" s="1"/>
  <c r="F97" i="12" s="1"/>
  <c r="F98" i="12" s="1"/>
  <c r="F99" i="12" s="1"/>
  <c r="F100" i="12" s="1"/>
  <c r="F101" i="12" s="1"/>
  <c r="F102" i="12" s="1"/>
  <c r="F103" i="12" s="1"/>
  <c r="F104" i="12" s="1"/>
  <c r="F105" i="12" s="1"/>
  <c r="F106" i="12" s="1"/>
  <c r="F107" i="12" s="1"/>
  <c r="F108" i="12" s="1"/>
  <c r="F109" i="12" s="1"/>
  <c r="F110" i="12" s="1"/>
  <c r="F111" i="12" s="1"/>
  <c r="F112" i="12" s="1"/>
  <c r="F113" i="12" s="1"/>
  <c r="F114" i="12" s="1"/>
  <c r="F115" i="12" s="1"/>
  <c r="F116" i="12" s="1"/>
  <c r="F117" i="12" s="1"/>
  <c r="F118" i="12" s="1"/>
  <c r="F119" i="12" s="1"/>
  <c r="F120" i="12" s="1"/>
  <c r="F121" i="12" s="1"/>
  <c r="F122" i="12" s="1"/>
  <c r="F5" i="12"/>
  <c r="F6" i="12"/>
  <c r="F7" i="12"/>
  <c r="F8" i="12"/>
  <c r="F9" i="12"/>
  <c r="F10" i="12"/>
  <c r="F11" i="12"/>
  <c r="F12" i="12"/>
  <c r="F13" i="12" s="1"/>
  <c r="F14" i="12" s="1"/>
  <c r="F15" i="12" s="1"/>
  <c r="F16" i="12" s="1"/>
  <c r="F17" i="12" s="1"/>
  <c r="F18" i="12" s="1"/>
  <c r="F19" i="12" s="1"/>
  <c r="F20" i="12" s="1"/>
  <c r="F21" i="12" s="1"/>
  <c r="F22" i="12" s="1"/>
  <c r="F23" i="12" s="1"/>
  <c r="F24" i="12" s="1"/>
  <c r="F25" i="12" s="1"/>
  <c r="F26" i="12" s="1"/>
  <c r="F27" i="12" s="1"/>
  <c r="F28" i="12" s="1"/>
  <c r="F29" i="12" s="1"/>
  <c r="F30" i="12" s="1"/>
  <c r="F31" i="12" s="1"/>
  <c r="F32" i="12" s="1"/>
  <c r="F33" i="12" s="1"/>
  <c r="F34" i="12" s="1"/>
  <c r="F35" i="12" s="1"/>
  <c r="F36" i="12" s="1"/>
  <c r="F37" i="12" s="1"/>
  <c r="F38" i="12" s="1"/>
  <c r="F39" i="12" s="1"/>
  <c r="F40" i="12" s="1"/>
  <c r="F41" i="12" s="1"/>
  <c r="F42" i="12" s="1"/>
  <c r="F43" i="12" s="1"/>
  <c r="F44" i="12" s="1"/>
  <c r="F45" i="12" s="1"/>
  <c r="F46" i="12" s="1"/>
  <c r="F47" i="12" s="1"/>
  <c r="F48" i="12" s="1"/>
  <c r="F49" i="12" s="1"/>
  <c r="F50" i="12" s="1"/>
  <c r="F51" i="12" s="1"/>
  <c r="F52" i="12" s="1"/>
  <c r="F53" i="12" s="1"/>
  <c r="F54" i="12" s="1"/>
  <c r="F55" i="12" s="1"/>
  <c r="F56" i="12" s="1"/>
  <c r="F57" i="12" s="1"/>
  <c r="F58" i="12" s="1"/>
  <c r="F59" i="12" s="1"/>
  <c r="F60" i="12" s="1"/>
  <c r="F61" i="12" s="1"/>
  <c r="F62" i="12" s="1"/>
  <c r="F4" i="12"/>
  <c r="F3" i="12"/>
  <c r="K3" i="12"/>
  <c r="J102" i="12"/>
  <c r="J122" i="12" s="1"/>
  <c r="J101" i="12"/>
  <c r="J121" i="12" s="1"/>
  <c r="J100" i="12"/>
  <c r="J120" i="12" s="1"/>
  <c r="J99" i="12"/>
  <c r="J119" i="12" s="1"/>
  <c r="J94" i="12"/>
  <c r="J114" i="12" s="1"/>
  <c r="J93" i="12"/>
  <c r="J113" i="12" s="1"/>
  <c r="J92" i="12"/>
  <c r="J112" i="12" s="1"/>
  <c r="J91" i="12"/>
  <c r="J111" i="12" s="1"/>
  <c r="J86" i="12"/>
  <c r="J106" i="12" s="1"/>
  <c r="J85" i="12"/>
  <c r="J105" i="12" s="1"/>
  <c r="J84" i="12"/>
  <c r="J104" i="12" s="1"/>
  <c r="J83" i="12"/>
  <c r="J103" i="12" s="1"/>
  <c r="J82" i="12"/>
  <c r="J81" i="12"/>
  <c r="J80" i="12"/>
  <c r="J79" i="12"/>
  <c r="J78" i="12"/>
  <c r="J98" i="12" s="1"/>
  <c r="J118" i="12" s="1"/>
  <c r="J77" i="12"/>
  <c r="J97" i="12" s="1"/>
  <c r="J117" i="12" s="1"/>
  <c r="J76" i="12"/>
  <c r="J96" i="12" s="1"/>
  <c r="J116" i="12" s="1"/>
  <c r="J75" i="12"/>
  <c r="J95" i="12" s="1"/>
  <c r="J115" i="12" s="1"/>
  <c r="J74" i="12"/>
  <c r="J73" i="12"/>
  <c r="J72" i="12"/>
  <c r="J71" i="12"/>
  <c r="J70" i="12"/>
  <c r="J90" i="12" s="1"/>
  <c r="J110" i="12" s="1"/>
  <c r="J69" i="12"/>
  <c r="J89" i="12" s="1"/>
  <c r="J109" i="12" s="1"/>
  <c r="J68" i="12"/>
  <c r="J88" i="12" s="1"/>
  <c r="J108" i="12" s="1"/>
  <c r="J67" i="12"/>
  <c r="J87" i="12" s="1"/>
  <c r="J107" i="12" s="1"/>
  <c r="J66" i="12"/>
  <c r="J65" i="12"/>
  <c r="J64" i="12"/>
  <c r="J63" i="12"/>
  <c r="J22" i="12"/>
  <c r="J4" i="12"/>
  <c r="J5" i="12"/>
  <c r="J6" i="12"/>
  <c r="J7" i="12"/>
  <c r="J27" i="12" s="1"/>
  <c r="J47" i="12" s="1"/>
  <c r="J8" i="12"/>
  <c r="J28" i="12" s="1"/>
  <c r="J48" i="12" s="1"/>
  <c r="J9" i="12"/>
  <c r="J29" i="12" s="1"/>
  <c r="J49" i="12" s="1"/>
  <c r="J10" i="12"/>
  <c r="J30" i="12" s="1"/>
  <c r="J50" i="12" s="1"/>
  <c r="J11" i="12"/>
  <c r="J31" i="12" s="1"/>
  <c r="J51" i="12" s="1"/>
  <c r="J12" i="12"/>
  <c r="J32" i="12" s="1"/>
  <c r="J52" i="12" s="1"/>
  <c r="J13" i="12"/>
  <c r="J33" i="12" s="1"/>
  <c r="J53" i="12" s="1"/>
  <c r="J14" i="12"/>
  <c r="J34" i="12" s="1"/>
  <c r="J54" i="12" s="1"/>
  <c r="J15" i="12"/>
  <c r="J35" i="12" s="1"/>
  <c r="J55" i="12" s="1"/>
  <c r="J16" i="12"/>
  <c r="J36" i="12" s="1"/>
  <c r="J56" i="12" s="1"/>
  <c r="J17" i="12"/>
  <c r="J37" i="12" s="1"/>
  <c r="J57" i="12" s="1"/>
  <c r="J18" i="12"/>
  <c r="J38" i="12" s="1"/>
  <c r="J58" i="12" s="1"/>
  <c r="J19" i="12"/>
  <c r="J39" i="12" s="1"/>
  <c r="J59" i="12" s="1"/>
  <c r="J20" i="12"/>
  <c r="J21" i="12"/>
  <c r="J3" i="12"/>
  <c r="J24" i="12"/>
  <c r="J44" i="12" s="1"/>
  <c r="J25" i="12"/>
  <c r="J45" i="12" s="1"/>
  <c r="J26" i="12"/>
  <c r="J46" i="12" s="1"/>
  <c r="J40" i="12"/>
  <c r="J60" i="12" s="1"/>
  <c r="J41" i="12"/>
  <c r="J61" i="12" s="1"/>
  <c r="J42" i="12"/>
  <c r="J62" i="12" s="1"/>
  <c r="J43" i="12"/>
  <c r="J23" i="12"/>
  <c r="I63" i="12"/>
  <c r="I64" i="12" s="1"/>
  <c r="I65" i="12" s="1"/>
  <c r="I66" i="12" s="1"/>
  <c r="I67" i="12" s="1"/>
  <c r="I68" i="12" s="1"/>
  <c r="I69" i="12" s="1"/>
  <c r="I70" i="12" s="1"/>
  <c r="I71" i="12" s="1"/>
  <c r="I72" i="12" s="1"/>
  <c r="I73" i="12" s="1"/>
  <c r="I74" i="12" s="1"/>
  <c r="I75" i="12" s="1"/>
  <c r="I76" i="12" s="1"/>
  <c r="I77" i="12" s="1"/>
  <c r="I78" i="12" s="1"/>
  <c r="I79" i="12" s="1"/>
  <c r="I80" i="12" s="1"/>
  <c r="I81" i="12" s="1"/>
  <c r="I82" i="12" s="1"/>
  <c r="I83" i="12" s="1"/>
  <c r="I84" i="12" s="1"/>
  <c r="I85" i="12" s="1"/>
  <c r="I86" i="12" s="1"/>
  <c r="I87" i="12" s="1"/>
  <c r="I88" i="12" s="1"/>
  <c r="I89" i="12" s="1"/>
  <c r="I90" i="12" s="1"/>
  <c r="I91" i="12" s="1"/>
  <c r="I92" i="12" s="1"/>
  <c r="I93" i="12" s="1"/>
  <c r="I94" i="12" s="1"/>
  <c r="I95" i="12" s="1"/>
  <c r="I96" i="12" s="1"/>
  <c r="I97" i="12" s="1"/>
  <c r="I98" i="12" s="1"/>
  <c r="I99" i="12" s="1"/>
  <c r="I100" i="12" s="1"/>
  <c r="I101" i="12" s="1"/>
  <c r="I102" i="12" s="1"/>
  <c r="I103" i="12" s="1"/>
  <c r="I104" i="12" s="1"/>
  <c r="I105" i="12" s="1"/>
  <c r="I106" i="12" s="1"/>
  <c r="I107" i="12" s="1"/>
  <c r="I108" i="12" s="1"/>
  <c r="I109" i="12" s="1"/>
  <c r="I110" i="12" s="1"/>
  <c r="I111" i="12" s="1"/>
  <c r="I112" i="12" s="1"/>
  <c r="I113" i="12" s="1"/>
  <c r="I114" i="12" s="1"/>
  <c r="I115" i="12" s="1"/>
  <c r="I116" i="12" s="1"/>
  <c r="I117" i="12" s="1"/>
  <c r="I118" i="12" s="1"/>
  <c r="I119" i="12" s="1"/>
  <c r="I120" i="12" s="1"/>
  <c r="I121" i="12" s="1"/>
  <c r="I122" i="12" s="1"/>
  <c r="I5" i="12"/>
  <c r="I6" i="12"/>
  <c r="I7" i="12"/>
  <c r="I8" i="12"/>
  <c r="I9" i="12"/>
  <c r="I10" i="12"/>
  <c r="I11" i="12"/>
  <c r="I12" i="12"/>
  <c r="I13" i="12" s="1"/>
  <c r="I14" i="12" s="1"/>
  <c r="I15" i="12" s="1"/>
  <c r="I16" i="12" s="1"/>
  <c r="I17" i="12" s="1"/>
  <c r="I18" i="12" s="1"/>
  <c r="I19" i="12" s="1"/>
  <c r="I20" i="12" s="1"/>
  <c r="I21" i="12" s="1"/>
  <c r="I22" i="12" s="1"/>
  <c r="I23" i="12" s="1"/>
  <c r="I24" i="12" s="1"/>
  <c r="I25" i="12" s="1"/>
  <c r="I26" i="12" s="1"/>
  <c r="I27" i="12" s="1"/>
  <c r="I28" i="12" s="1"/>
  <c r="I29" i="12" s="1"/>
  <c r="I30" i="12" s="1"/>
  <c r="I31" i="12" s="1"/>
  <c r="I32" i="12" s="1"/>
  <c r="I33" i="12" s="1"/>
  <c r="I34" i="12" s="1"/>
  <c r="I35" i="12" s="1"/>
  <c r="I36" i="12" s="1"/>
  <c r="I37" i="12" s="1"/>
  <c r="I38" i="12" s="1"/>
  <c r="I39" i="12" s="1"/>
  <c r="I40" i="12" s="1"/>
  <c r="I41" i="12" s="1"/>
  <c r="I42" i="12" s="1"/>
  <c r="I43" i="12" s="1"/>
  <c r="I44" i="12" s="1"/>
  <c r="I45" i="12" s="1"/>
  <c r="I46" i="12" s="1"/>
  <c r="I47" i="12" s="1"/>
  <c r="I48" i="12" s="1"/>
  <c r="I49" i="12" s="1"/>
  <c r="I50" i="12" s="1"/>
  <c r="I51" i="12" s="1"/>
  <c r="I52" i="12" s="1"/>
  <c r="I53" i="12" s="1"/>
  <c r="I54" i="12" s="1"/>
  <c r="I55" i="12" s="1"/>
  <c r="I56" i="12" s="1"/>
  <c r="I57" i="12" s="1"/>
  <c r="I58" i="12" s="1"/>
  <c r="I59" i="12" s="1"/>
  <c r="I60" i="12" s="1"/>
  <c r="I61" i="12" s="1"/>
  <c r="I62" i="12" s="1"/>
  <c r="I4" i="12"/>
  <c r="I3" i="12"/>
  <c r="H30" i="12"/>
  <c r="H50" i="12" s="1"/>
  <c r="H70" i="12" s="1"/>
  <c r="H90" i="12" s="1"/>
  <c r="H110" i="12" s="1"/>
  <c r="H38" i="12"/>
  <c r="H58" i="12" s="1"/>
  <c r="H42" i="12"/>
  <c r="M42" i="12" s="1"/>
  <c r="O42" i="12" s="1"/>
  <c r="H43" i="12"/>
  <c r="M43" i="12" s="1"/>
  <c r="H62" i="12"/>
  <c r="H63" i="12"/>
  <c r="H83" i="12" s="1"/>
  <c r="H103" i="12" s="1"/>
  <c r="M103" i="12" s="1"/>
  <c r="H24" i="12"/>
  <c r="H44" i="12" s="1"/>
  <c r="H64" i="12" s="1"/>
  <c r="H84" i="12" s="1"/>
  <c r="H104" i="12" s="1"/>
  <c r="H25" i="12"/>
  <c r="H45" i="12" s="1"/>
  <c r="H65" i="12" s="1"/>
  <c r="H85" i="12" s="1"/>
  <c r="H105" i="12" s="1"/>
  <c r="M105" i="12" s="1"/>
  <c r="O105" i="12" s="1"/>
  <c r="H26" i="12"/>
  <c r="H27" i="12"/>
  <c r="H31" i="12"/>
  <c r="H32" i="12"/>
  <c r="H52" i="12" s="1"/>
  <c r="H72" i="12" s="1"/>
  <c r="H92" i="12" s="1"/>
  <c r="H112" i="12" s="1"/>
  <c r="H33" i="12"/>
  <c r="H53" i="12" s="1"/>
  <c r="H73" i="12" s="1"/>
  <c r="H93" i="12" s="1"/>
  <c r="H113" i="12" s="1"/>
  <c r="H34" i="12"/>
  <c r="H54" i="12" s="1"/>
  <c r="H74" i="12" s="1"/>
  <c r="H94" i="12" s="1"/>
  <c r="H114" i="12" s="1"/>
  <c r="M114" i="12" s="1"/>
  <c r="O114" i="12" s="1"/>
  <c r="H35" i="12"/>
  <c r="H55" i="12" s="1"/>
  <c r="H75" i="12" s="1"/>
  <c r="H95" i="12" s="1"/>
  <c r="H115" i="12" s="1"/>
  <c r="H36" i="12"/>
  <c r="H39" i="12"/>
  <c r="H40" i="12"/>
  <c r="H60" i="12" s="1"/>
  <c r="H80" i="12" s="1"/>
  <c r="H100" i="12" s="1"/>
  <c r="H120" i="12" s="1"/>
  <c r="H41" i="12"/>
  <c r="H61" i="12" s="1"/>
  <c r="G103" i="12"/>
  <c r="G104" i="12" s="1"/>
  <c r="G105" i="12" s="1"/>
  <c r="G106" i="12" s="1"/>
  <c r="G107" i="12" s="1"/>
  <c r="G108" i="12" s="1"/>
  <c r="G109" i="12" s="1"/>
  <c r="G110" i="12" s="1"/>
  <c r="G111" i="12" s="1"/>
  <c r="G112" i="12" s="1"/>
  <c r="G113" i="12" s="1"/>
  <c r="G114" i="12" s="1"/>
  <c r="G115" i="12" s="1"/>
  <c r="G116" i="12" s="1"/>
  <c r="G117" i="12" s="1"/>
  <c r="G118" i="12" s="1"/>
  <c r="G119" i="12" s="1"/>
  <c r="G120" i="12" s="1"/>
  <c r="G121" i="12" s="1"/>
  <c r="G122" i="12" s="1"/>
  <c r="G83" i="12"/>
  <c r="G84" i="12" s="1"/>
  <c r="G85" i="12" s="1"/>
  <c r="G86" i="12" s="1"/>
  <c r="G87" i="12" s="1"/>
  <c r="G88" i="12" s="1"/>
  <c r="G89" i="12" s="1"/>
  <c r="G90" i="12" s="1"/>
  <c r="G91" i="12" s="1"/>
  <c r="G92" i="12" s="1"/>
  <c r="G93" i="12" s="1"/>
  <c r="G94" i="12" s="1"/>
  <c r="G95" i="12" s="1"/>
  <c r="G96" i="12" s="1"/>
  <c r="G97" i="12" s="1"/>
  <c r="G98" i="12" s="1"/>
  <c r="G99" i="12" s="1"/>
  <c r="G100" i="12" s="1"/>
  <c r="G101" i="12" s="1"/>
  <c r="G102" i="12" s="1"/>
  <c r="G67" i="12"/>
  <c r="G68" i="12" s="1"/>
  <c r="G69" i="12" s="1"/>
  <c r="G70" i="12" s="1"/>
  <c r="G71" i="12" s="1"/>
  <c r="G72" i="12" s="1"/>
  <c r="G73" i="12" s="1"/>
  <c r="G74" i="12" s="1"/>
  <c r="G75" i="12" s="1"/>
  <c r="G76" i="12" s="1"/>
  <c r="G77" i="12" s="1"/>
  <c r="G78" i="12" s="1"/>
  <c r="G79" i="12" s="1"/>
  <c r="G80" i="12" s="1"/>
  <c r="G81" i="12" s="1"/>
  <c r="G82" i="12" s="1"/>
  <c r="G63" i="12"/>
  <c r="G64" i="12" s="1"/>
  <c r="G65" i="12" s="1"/>
  <c r="G66" i="12" s="1"/>
  <c r="G43" i="12"/>
  <c r="G44" i="12" s="1"/>
  <c r="G45" i="12" s="1"/>
  <c r="G46" i="12" s="1"/>
  <c r="G47" i="12" s="1"/>
  <c r="G48" i="12" s="1"/>
  <c r="G49" i="12" s="1"/>
  <c r="G50" i="12" s="1"/>
  <c r="G51" i="12" s="1"/>
  <c r="G52" i="12" s="1"/>
  <c r="G53" i="12" s="1"/>
  <c r="G54" i="12" s="1"/>
  <c r="G55" i="12" s="1"/>
  <c r="G56" i="12" s="1"/>
  <c r="G57" i="12" s="1"/>
  <c r="G58" i="12" s="1"/>
  <c r="G59" i="12" s="1"/>
  <c r="G60" i="12" s="1"/>
  <c r="G61" i="12" s="1"/>
  <c r="G62" i="12" s="1"/>
  <c r="G23" i="12"/>
  <c r="G24" i="12" s="1"/>
  <c r="G25" i="12" s="1"/>
  <c r="G26" i="12" s="1"/>
  <c r="G27" i="12" s="1"/>
  <c r="G28" i="12" s="1"/>
  <c r="G29" i="12" s="1"/>
  <c r="G30" i="12" s="1"/>
  <c r="G31" i="12" s="1"/>
  <c r="G32" i="12" s="1"/>
  <c r="G33" i="12" s="1"/>
  <c r="G34" i="12" s="1"/>
  <c r="G35" i="12" s="1"/>
  <c r="G36" i="12" s="1"/>
  <c r="G37" i="12" s="1"/>
  <c r="G38" i="12" s="1"/>
  <c r="G39" i="12" s="1"/>
  <c r="G40" i="12" s="1"/>
  <c r="G41" i="12" s="1"/>
  <c r="G42" i="12" s="1"/>
  <c r="G5" i="12"/>
  <c r="G6" i="12" s="1"/>
  <c r="G7" i="12" s="1"/>
  <c r="G8" i="12" s="1"/>
  <c r="G9" i="12" s="1"/>
  <c r="G10" i="12" s="1"/>
  <c r="G11" i="12" s="1"/>
  <c r="G12" i="12" s="1"/>
  <c r="G13" i="12" s="1"/>
  <c r="G14" i="12" s="1"/>
  <c r="G15" i="12" s="1"/>
  <c r="G16" i="12" s="1"/>
  <c r="G17" i="12" s="1"/>
  <c r="G18" i="12" s="1"/>
  <c r="G19" i="12" s="1"/>
  <c r="G20" i="12" s="1"/>
  <c r="G21" i="12" s="1"/>
  <c r="G22" i="12" s="1"/>
  <c r="G4" i="12"/>
  <c r="G3" i="12"/>
  <c r="E5" i="12"/>
  <c r="E6" i="12"/>
  <c r="E7" i="12"/>
  <c r="E8" i="12"/>
  <c r="E9" i="12"/>
  <c r="E10" i="12"/>
  <c r="E11" i="12"/>
  <c r="E12" i="12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E32" i="12" s="1"/>
  <c r="E33" i="12" s="1"/>
  <c r="E34" i="12" s="1"/>
  <c r="E35" i="12" s="1"/>
  <c r="E36" i="12" s="1"/>
  <c r="E37" i="12" s="1"/>
  <c r="E38" i="12" s="1"/>
  <c r="E39" i="12" s="1"/>
  <c r="E40" i="12" s="1"/>
  <c r="E41" i="12" s="1"/>
  <c r="E42" i="12" s="1"/>
  <c r="E43" i="12" s="1"/>
  <c r="E44" i="12" s="1"/>
  <c r="E45" i="12" s="1"/>
  <c r="E46" i="12" s="1"/>
  <c r="E47" i="12" s="1"/>
  <c r="E48" i="12" s="1"/>
  <c r="E49" i="12" s="1"/>
  <c r="E50" i="12" s="1"/>
  <c r="E51" i="12" s="1"/>
  <c r="E52" i="12" s="1"/>
  <c r="E53" i="12" s="1"/>
  <c r="E54" i="12" s="1"/>
  <c r="E55" i="12" s="1"/>
  <c r="E56" i="12" s="1"/>
  <c r="E57" i="12" s="1"/>
  <c r="E58" i="12" s="1"/>
  <c r="E59" i="12" s="1"/>
  <c r="E60" i="12" s="1"/>
  <c r="E61" i="12" s="1"/>
  <c r="E62" i="12" s="1"/>
  <c r="E63" i="12" s="1"/>
  <c r="E64" i="12" s="1"/>
  <c r="E65" i="12" s="1"/>
  <c r="E66" i="12" s="1"/>
  <c r="E67" i="12" s="1"/>
  <c r="E68" i="12" s="1"/>
  <c r="E69" i="12" s="1"/>
  <c r="E70" i="12" s="1"/>
  <c r="E71" i="12" s="1"/>
  <c r="E72" i="12" s="1"/>
  <c r="E73" i="12" s="1"/>
  <c r="E74" i="12" s="1"/>
  <c r="E75" i="12" s="1"/>
  <c r="E76" i="12" s="1"/>
  <c r="E77" i="12" s="1"/>
  <c r="E78" i="12" s="1"/>
  <c r="E79" i="12" s="1"/>
  <c r="E80" i="12" s="1"/>
  <c r="E81" i="12" s="1"/>
  <c r="E82" i="12" s="1"/>
  <c r="E83" i="12" s="1"/>
  <c r="E84" i="12" s="1"/>
  <c r="E85" i="12" s="1"/>
  <c r="E86" i="12" s="1"/>
  <c r="E87" i="12" s="1"/>
  <c r="E88" i="12" s="1"/>
  <c r="E89" i="12" s="1"/>
  <c r="E90" i="12" s="1"/>
  <c r="E91" i="12" s="1"/>
  <c r="E92" i="12" s="1"/>
  <c r="E93" i="12" s="1"/>
  <c r="E94" i="12" s="1"/>
  <c r="E95" i="12" s="1"/>
  <c r="E96" i="12" s="1"/>
  <c r="E97" i="12" s="1"/>
  <c r="E98" i="12" s="1"/>
  <c r="E99" i="12" s="1"/>
  <c r="E100" i="12" s="1"/>
  <c r="E101" i="12" s="1"/>
  <c r="E102" i="12" s="1"/>
  <c r="E103" i="12" s="1"/>
  <c r="E104" i="12" s="1"/>
  <c r="E105" i="12" s="1"/>
  <c r="E106" i="12" s="1"/>
  <c r="E107" i="12" s="1"/>
  <c r="E108" i="12" s="1"/>
  <c r="E109" i="12" s="1"/>
  <c r="E110" i="12" s="1"/>
  <c r="E111" i="12" s="1"/>
  <c r="E112" i="12" s="1"/>
  <c r="E113" i="12" s="1"/>
  <c r="E114" i="12" s="1"/>
  <c r="E115" i="12" s="1"/>
  <c r="E116" i="12" s="1"/>
  <c r="E117" i="12" s="1"/>
  <c r="E118" i="12" s="1"/>
  <c r="E119" i="12" s="1"/>
  <c r="E120" i="12" s="1"/>
  <c r="E121" i="12" s="1"/>
  <c r="E122" i="12" s="1"/>
  <c r="E4" i="12"/>
  <c r="E3" i="12"/>
  <c r="H59" i="12" l="1"/>
  <c r="M39" i="12"/>
  <c r="H46" i="12"/>
  <c r="M26" i="12"/>
  <c r="O26" i="12" s="1"/>
  <c r="O120" i="12"/>
  <c r="P120" i="12"/>
  <c r="O11" i="12"/>
  <c r="P11" i="12"/>
  <c r="H56" i="12"/>
  <c r="M36" i="12"/>
  <c r="P112" i="12"/>
  <c r="M38" i="12"/>
  <c r="O38" i="12" s="1"/>
  <c r="P19" i="12"/>
  <c r="O15" i="12"/>
  <c r="P15" i="12" s="1"/>
  <c r="M17" i="12"/>
  <c r="O17" i="12" s="1"/>
  <c r="H37" i="12"/>
  <c r="O32" i="12"/>
  <c r="P32" i="12" s="1"/>
  <c r="H29" i="12"/>
  <c r="M9" i="12"/>
  <c r="O9" i="12" s="1"/>
  <c r="P52" i="12"/>
  <c r="H82" i="12"/>
  <c r="M62" i="12"/>
  <c r="O62" i="12" s="1"/>
  <c r="H78" i="12"/>
  <c r="M58" i="12"/>
  <c r="O58" i="12" s="1"/>
  <c r="O8" i="12"/>
  <c r="P8" i="12" s="1"/>
  <c r="P80" i="12"/>
  <c r="P45" i="12"/>
  <c r="P7" i="12"/>
  <c r="P105" i="12"/>
  <c r="P54" i="12"/>
  <c r="P24" i="12"/>
  <c r="O16" i="12"/>
  <c r="P16" i="12" s="1"/>
  <c r="O7" i="12"/>
  <c r="H81" i="12"/>
  <c r="M61" i="12"/>
  <c r="O61" i="12" s="1"/>
  <c r="H51" i="12"/>
  <c r="M31" i="12"/>
  <c r="O84" i="12"/>
  <c r="P84" i="12" s="1"/>
  <c r="H47" i="12"/>
  <c r="M27" i="12"/>
  <c r="O92" i="12"/>
  <c r="P92" i="12"/>
  <c r="P73" i="12"/>
  <c r="O60" i="12"/>
  <c r="P60" i="12" s="1"/>
  <c r="M41" i="12"/>
  <c r="O41" i="12" s="1"/>
  <c r="P35" i="12"/>
  <c r="P17" i="12"/>
  <c r="P4" i="12"/>
  <c r="H28" i="12"/>
  <c r="M95" i="12"/>
  <c r="M54" i="12"/>
  <c r="O54" i="12" s="1"/>
  <c r="P34" i="12"/>
  <c r="M85" i="12"/>
  <c r="O85" i="12" s="1"/>
  <c r="P65" i="12"/>
  <c r="P93" i="12"/>
  <c r="M55" i="12"/>
  <c r="P13" i="12"/>
  <c r="M100" i="12"/>
  <c r="P33" i="12"/>
  <c r="P22" i="12"/>
  <c r="P21" i="12"/>
  <c r="M94" i="12"/>
  <c r="O94" i="12" s="1"/>
  <c r="P64" i="12"/>
  <c r="P40" i="12"/>
  <c r="P113" i="12"/>
  <c r="P61" i="12"/>
  <c r="M53" i="12"/>
  <c r="O53" i="12" s="1"/>
  <c r="M50" i="12"/>
  <c r="O50" i="12" s="1"/>
  <c r="M44" i="12"/>
  <c r="M25" i="12"/>
  <c r="O25" i="12" s="1"/>
  <c r="P12" i="12"/>
  <c r="M75" i="12"/>
  <c r="M34" i="12"/>
  <c r="O34" i="12" s="1"/>
  <c r="P5" i="12"/>
  <c r="O43" i="12"/>
  <c r="P43" i="12"/>
  <c r="O103" i="12"/>
  <c r="P103" i="12" s="1"/>
  <c r="M83" i="12"/>
  <c r="P23" i="12"/>
  <c r="M63" i="12"/>
  <c r="P26" i="12"/>
  <c r="P70" i="12"/>
  <c r="P6" i="12"/>
  <c r="P114" i="12"/>
  <c r="P110" i="12"/>
  <c r="P14" i="12"/>
  <c r="P90" i="12"/>
  <c r="P18" i="12"/>
  <c r="P94" i="12"/>
  <c r="P62" i="12"/>
  <c r="P30" i="12"/>
  <c r="P74" i="12"/>
  <c r="P42" i="12"/>
  <c r="P10" i="12"/>
  <c r="J16" i="11"/>
  <c r="K16" i="11" s="1"/>
  <c r="L16" i="11" s="1"/>
  <c r="I16" i="11"/>
  <c r="H16" i="11"/>
  <c r="G16" i="11"/>
  <c r="F16" i="11"/>
  <c r="E16" i="11"/>
  <c r="D16" i="11"/>
  <c r="C16" i="11"/>
  <c r="B16" i="11"/>
  <c r="J15" i="11"/>
  <c r="K15" i="11" s="1"/>
  <c r="J14" i="11"/>
  <c r="K14" i="11" s="1"/>
  <c r="J13" i="11"/>
  <c r="K13" i="11" s="1"/>
  <c r="J12" i="11"/>
  <c r="K12" i="11" s="1"/>
  <c r="J11" i="11"/>
  <c r="K11" i="11" s="1"/>
  <c r="J10" i="11"/>
  <c r="K10" i="11" s="1"/>
  <c r="J9" i="11"/>
  <c r="K9" i="11" s="1"/>
  <c r="B24" i="11" s="1"/>
  <c r="J8" i="11"/>
  <c r="K8" i="11" s="1"/>
  <c r="B23" i="11" s="1"/>
  <c r="J7" i="11"/>
  <c r="K7" i="11" s="1"/>
  <c r="J6" i="11"/>
  <c r="K6" i="11" s="1"/>
  <c r="J5" i="11"/>
  <c r="K5" i="11" s="1"/>
  <c r="J4" i="11"/>
  <c r="K4" i="11" s="1"/>
  <c r="J3" i="11"/>
  <c r="K3" i="11" s="1"/>
  <c r="J2" i="11"/>
  <c r="K2" i="11" s="1"/>
  <c r="B17" i="11" s="1"/>
  <c r="F13" i="10"/>
  <c r="J12" i="10"/>
  <c r="K9" i="10" s="1"/>
  <c r="O44" i="12" l="1"/>
  <c r="P44" i="12" s="1"/>
  <c r="H67" i="12"/>
  <c r="M47" i="12"/>
  <c r="O100" i="12"/>
  <c r="P100" i="12"/>
  <c r="H48" i="12"/>
  <c r="M28" i="12"/>
  <c r="H49" i="12"/>
  <c r="M29" i="12"/>
  <c r="O55" i="12"/>
  <c r="P55" i="12"/>
  <c r="O31" i="12"/>
  <c r="P31" i="12"/>
  <c r="H98" i="12"/>
  <c r="M78" i="12"/>
  <c r="P50" i="12"/>
  <c r="P25" i="12"/>
  <c r="H71" i="12"/>
  <c r="M51" i="12"/>
  <c r="H57" i="12"/>
  <c r="M37" i="12"/>
  <c r="P9" i="12"/>
  <c r="P38" i="12"/>
  <c r="H102" i="12"/>
  <c r="M82" i="12"/>
  <c r="H66" i="12"/>
  <c r="M46" i="12"/>
  <c r="O75" i="12"/>
  <c r="P75" i="12"/>
  <c r="P85" i="12"/>
  <c r="P53" i="12"/>
  <c r="H101" i="12"/>
  <c r="M81" i="12"/>
  <c r="O36" i="12"/>
  <c r="P36" i="12"/>
  <c r="O39" i="12"/>
  <c r="P39" i="12"/>
  <c r="P58" i="12"/>
  <c r="P41" i="12"/>
  <c r="O95" i="12"/>
  <c r="P95" i="12"/>
  <c r="O27" i="12"/>
  <c r="P27" i="12"/>
  <c r="H76" i="12"/>
  <c r="M56" i="12"/>
  <c r="H79" i="12"/>
  <c r="M59" i="12"/>
  <c r="O83" i="12"/>
  <c r="P83" i="12"/>
  <c r="O63" i="12"/>
  <c r="P63" i="12"/>
  <c r="B45" i="11" a="1"/>
  <c r="B20" i="11"/>
  <c r="L5" i="11"/>
  <c r="B28" i="11"/>
  <c r="L13" i="11"/>
  <c r="B21" i="11"/>
  <c r="L6" i="11"/>
  <c r="B29" i="11"/>
  <c r="L14" i="11"/>
  <c r="M14" i="11" s="1"/>
  <c r="D29" i="11" s="1"/>
  <c r="K8" i="10"/>
  <c r="E13" i="10"/>
  <c r="K7" i="10"/>
  <c r="K6" i="10"/>
  <c r="D13" i="10"/>
  <c r="C13" i="10"/>
  <c r="K5" i="10"/>
  <c r="B13" i="10"/>
  <c r="B16" i="10" s="1" a="1"/>
  <c r="K2" i="10"/>
  <c r="K4" i="10"/>
  <c r="I13" i="10"/>
  <c r="K11" i="10"/>
  <c r="K3" i="10"/>
  <c r="H13" i="10"/>
  <c r="K10" i="10"/>
  <c r="G13" i="10"/>
  <c r="C45" i="11"/>
  <c r="B45" i="11"/>
  <c r="C31" i="11"/>
  <c r="M16" i="11"/>
  <c r="N16" i="11" s="1"/>
  <c r="O16" i="11" s="1"/>
  <c r="P16" i="11" s="1"/>
  <c r="L2" i="11"/>
  <c r="B25" i="11"/>
  <c r="L10" i="11"/>
  <c r="L9" i="11"/>
  <c r="B42" i="11" a="1"/>
  <c r="B34" i="11" a="1"/>
  <c r="B31" i="11"/>
  <c r="B47" i="11" a="1"/>
  <c r="B39" i="11" a="1"/>
  <c r="B44" i="11" a="1"/>
  <c r="B36" i="11" a="1"/>
  <c r="B41" i="11" a="1"/>
  <c r="B46" i="11" a="1"/>
  <c r="B38" i="11" a="1"/>
  <c r="B43" i="11" a="1"/>
  <c r="B35" i="11" a="1"/>
  <c r="B40" i="11" a="1"/>
  <c r="B26" i="11"/>
  <c r="L11" i="11"/>
  <c r="B19" i="11"/>
  <c r="L4" i="11"/>
  <c r="B22" i="11"/>
  <c r="L7" i="11"/>
  <c r="B27" i="11"/>
  <c r="L12" i="11"/>
  <c r="B30" i="11"/>
  <c r="L15" i="11"/>
  <c r="B37" i="11" a="1"/>
  <c r="B18" i="11"/>
  <c r="L3" i="11"/>
  <c r="L8" i="11"/>
  <c r="H99" i="12" l="1"/>
  <c r="M79" i="12"/>
  <c r="O78" i="12"/>
  <c r="P78" i="12"/>
  <c r="O28" i="12"/>
  <c r="P28" i="12"/>
  <c r="O56" i="12"/>
  <c r="P56" i="12"/>
  <c r="H118" i="12"/>
  <c r="M118" i="12" s="1"/>
  <c r="M98" i="12"/>
  <c r="H68" i="12"/>
  <c r="M48" i="12"/>
  <c r="H96" i="12"/>
  <c r="M76" i="12"/>
  <c r="O37" i="12"/>
  <c r="P37" i="12" s="1"/>
  <c r="H77" i="12"/>
  <c r="M57" i="12"/>
  <c r="O46" i="12"/>
  <c r="P46" i="12"/>
  <c r="P51" i="12"/>
  <c r="O51" i="12"/>
  <c r="O47" i="12"/>
  <c r="P47" i="12" s="1"/>
  <c r="O81" i="12"/>
  <c r="P81" i="12"/>
  <c r="H86" i="12"/>
  <c r="M66" i="12"/>
  <c r="H91" i="12"/>
  <c r="M71" i="12"/>
  <c r="H87" i="12"/>
  <c r="M67" i="12"/>
  <c r="H121" i="12"/>
  <c r="M121" i="12" s="1"/>
  <c r="M101" i="12"/>
  <c r="O82" i="12"/>
  <c r="P82" i="12"/>
  <c r="O29" i="12"/>
  <c r="P29" i="12" s="1"/>
  <c r="O59" i="12"/>
  <c r="P59" i="12"/>
  <c r="H122" i="12"/>
  <c r="M122" i="12" s="1"/>
  <c r="M102" i="12"/>
  <c r="H69" i="12"/>
  <c r="M49" i="12"/>
  <c r="N14" i="11"/>
  <c r="C28" i="11"/>
  <c r="M13" i="11"/>
  <c r="M6" i="11"/>
  <c r="C21" i="11"/>
  <c r="C20" i="11"/>
  <c r="M5" i="11"/>
  <c r="F31" i="11"/>
  <c r="C29" i="11"/>
  <c r="E31" i="11"/>
  <c r="C41" i="11"/>
  <c r="B41" i="11"/>
  <c r="M8" i="11"/>
  <c r="C23" i="11"/>
  <c r="C36" i="11"/>
  <c r="B36" i="11"/>
  <c r="E29" i="11"/>
  <c r="O14" i="11"/>
  <c r="M3" i="11"/>
  <c r="C18" i="11"/>
  <c r="M12" i="11"/>
  <c r="C27" i="11"/>
  <c r="C22" i="11"/>
  <c r="M7" i="11"/>
  <c r="C44" i="11"/>
  <c r="B44" i="11"/>
  <c r="Q16" i="11"/>
  <c r="G31" i="11"/>
  <c r="C42" i="11"/>
  <c r="B42" i="11"/>
  <c r="C40" i="11"/>
  <c r="B40" i="11"/>
  <c r="M10" i="11"/>
  <c r="C25" i="11"/>
  <c r="B47" i="11"/>
  <c r="C47" i="11"/>
  <c r="C46" i="11"/>
  <c r="B46" i="11"/>
  <c r="M2" i="11"/>
  <c r="C17" i="11"/>
  <c r="C35" i="11"/>
  <c r="B35" i="11"/>
  <c r="C37" i="11"/>
  <c r="B37" i="11"/>
  <c r="C43" i="11"/>
  <c r="B43" i="11"/>
  <c r="C30" i="11"/>
  <c r="M15" i="11"/>
  <c r="M9" i="11"/>
  <c r="C24" i="11"/>
  <c r="B39" i="11"/>
  <c r="C39" i="11"/>
  <c r="M4" i="11"/>
  <c r="C19" i="11"/>
  <c r="M11" i="11"/>
  <c r="C26" i="11"/>
  <c r="C38" i="11"/>
  <c r="B38" i="11"/>
  <c r="C34" i="11"/>
  <c r="B34" i="11"/>
  <c r="D31" i="11"/>
  <c r="B18" i="10"/>
  <c r="B28" i="10" s="1"/>
  <c r="C17" i="10"/>
  <c r="B19" i="10"/>
  <c r="C18" i="10"/>
  <c r="C16" i="10"/>
  <c r="B17" i="10"/>
  <c r="B16" i="10"/>
  <c r="B27" i="10" s="1"/>
  <c r="B20" i="10"/>
  <c r="B25" i="10" s="1"/>
  <c r="C19" i="10"/>
  <c r="C20" i="10"/>
  <c r="B26" i="10" s="1"/>
  <c r="D66" i="9"/>
  <c r="D65" i="9"/>
  <c r="D64" i="9"/>
  <c r="D63" i="9"/>
  <c r="D62" i="9"/>
  <c r="F58" i="9"/>
  <c r="F57" i="9"/>
  <c r="F56" i="9"/>
  <c r="F55" i="9"/>
  <c r="E55" i="9"/>
  <c r="C59" i="9"/>
  <c r="D55" i="9"/>
  <c r="C55" i="9"/>
  <c r="I28" i="9"/>
  <c r="H28" i="9"/>
  <c r="G28" i="9"/>
  <c r="F28" i="9"/>
  <c r="E28" i="9"/>
  <c r="D28" i="9"/>
  <c r="C28" i="9"/>
  <c r="B28" i="9"/>
  <c r="C27" i="9"/>
  <c r="D27" i="9"/>
  <c r="E27" i="9"/>
  <c r="F27" i="9"/>
  <c r="G27" i="9"/>
  <c r="H27" i="9"/>
  <c r="I27" i="9"/>
  <c r="B27" i="9"/>
  <c r="H26" i="9"/>
  <c r="F26" i="9"/>
  <c r="D26" i="9"/>
  <c r="B26" i="9"/>
  <c r="B60" i="9"/>
  <c r="B59" i="9"/>
  <c r="B58" i="9"/>
  <c r="E50" i="9"/>
  <c r="D50" i="9"/>
  <c r="C50" i="9"/>
  <c r="B50" i="9"/>
  <c r="F50" i="9" s="1"/>
  <c r="E49" i="9"/>
  <c r="D49" i="9"/>
  <c r="C49" i="9"/>
  <c r="B49" i="9"/>
  <c r="E48" i="9"/>
  <c r="D48" i="9"/>
  <c r="C48" i="9"/>
  <c r="B48" i="9"/>
  <c r="F47" i="9"/>
  <c r="E47" i="9"/>
  <c r="D47" i="9"/>
  <c r="C47" i="9"/>
  <c r="B47" i="9"/>
  <c r="E46" i="9"/>
  <c r="D46" i="9"/>
  <c r="C46" i="9"/>
  <c r="B46" i="9"/>
  <c r="F46" i="9" s="1"/>
  <c r="E45" i="9"/>
  <c r="D45" i="9"/>
  <c r="C45" i="9"/>
  <c r="B45" i="9"/>
  <c r="F45" i="9" s="1"/>
  <c r="E44" i="9"/>
  <c r="D44" i="9"/>
  <c r="C44" i="9"/>
  <c r="B44" i="9"/>
  <c r="E43" i="9"/>
  <c r="D43" i="9"/>
  <c r="C43" i="9"/>
  <c r="B43" i="9"/>
  <c r="F43" i="9" s="1"/>
  <c r="E42" i="9"/>
  <c r="D42" i="9"/>
  <c r="C42" i="9"/>
  <c r="B42" i="9"/>
  <c r="E41" i="9"/>
  <c r="D41" i="9"/>
  <c r="C41" i="9"/>
  <c r="B41" i="9"/>
  <c r="F41" i="9" s="1"/>
  <c r="E40" i="9"/>
  <c r="D40" i="9"/>
  <c r="C40" i="9"/>
  <c r="B40" i="9"/>
  <c r="E39" i="9"/>
  <c r="D39" i="9"/>
  <c r="C39" i="9"/>
  <c r="B39" i="9"/>
  <c r="F39" i="9" s="1"/>
  <c r="E38" i="9"/>
  <c r="D38" i="9"/>
  <c r="C38" i="9"/>
  <c r="B38" i="9"/>
  <c r="E37" i="9"/>
  <c r="D37" i="9"/>
  <c r="C37" i="9"/>
  <c r="B37" i="9"/>
  <c r="F37" i="9" s="1"/>
  <c r="E36" i="9"/>
  <c r="D36" i="9"/>
  <c r="F36" i="9" s="1"/>
  <c r="C36" i="9"/>
  <c r="B36" i="9"/>
  <c r="E35" i="9"/>
  <c r="D35" i="9"/>
  <c r="C35" i="9"/>
  <c r="B35" i="9"/>
  <c r="F35" i="9" s="1"/>
  <c r="E34" i="9"/>
  <c r="D34" i="9"/>
  <c r="C34" i="9"/>
  <c r="B34" i="9"/>
  <c r="E33" i="9"/>
  <c r="D33" i="9"/>
  <c r="C33" i="9"/>
  <c r="B33" i="9"/>
  <c r="F33" i="9" s="1"/>
  <c r="E32" i="9"/>
  <c r="D32" i="9"/>
  <c r="C32" i="9"/>
  <c r="B32" i="9"/>
  <c r="E31" i="9"/>
  <c r="D31" i="9"/>
  <c r="C31" i="9"/>
  <c r="B31" i="9"/>
  <c r="B51" i="9" s="1"/>
  <c r="C66" i="8"/>
  <c r="C67" i="8"/>
  <c r="D62" i="8"/>
  <c r="C65" i="8"/>
  <c r="C64" i="8"/>
  <c r="C63" i="8"/>
  <c r="C62" i="8"/>
  <c r="S28" i="8"/>
  <c r="Q25" i="8"/>
  <c r="R25" i="8"/>
  <c r="P25" i="8"/>
  <c r="P24" i="8"/>
  <c r="R28" i="8"/>
  <c r="R31" i="8"/>
  <c r="M28" i="8"/>
  <c r="L28" i="8"/>
  <c r="R24" i="8"/>
  <c r="Q24" i="8"/>
  <c r="K25" i="8"/>
  <c r="L25" i="8"/>
  <c r="J25" i="8"/>
  <c r="K24" i="8"/>
  <c r="L24" i="8"/>
  <c r="J24" i="8"/>
  <c r="C57" i="8"/>
  <c r="B57" i="8"/>
  <c r="C56" i="8"/>
  <c r="B56" i="8"/>
  <c r="C55" i="8"/>
  <c r="B55" i="8"/>
  <c r="C54" i="8"/>
  <c r="B54" i="8"/>
  <c r="D54" i="8" s="1"/>
  <c r="C53" i="8"/>
  <c r="B53" i="8"/>
  <c r="C52" i="8"/>
  <c r="B52" i="8"/>
  <c r="D52" i="8" s="1"/>
  <c r="C51" i="8"/>
  <c r="B51" i="8"/>
  <c r="C50" i="8"/>
  <c r="B50" i="8"/>
  <c r="D50" i="8" s="1"/>
  <c r="C49" i="8"/>
  <c r="B49" i="8"/>
  <c r="C48" i="8"/>
  <c r="B48" i="8"/>
  <c r="C47" i="8"/>
  <c r="B47" i="8"/>
  <c r="C46" i="8"/>
  <c r="B46" i="8"/>
  <c r="D46" i="8" s="1"/>
  <c r="C45" i="8"/>
  <c r="B45" i="8"/>
  <c r="C44" i="8"/>
  <c r="B44" i="8"/>
  <c r="C43" i="8"/>
  <c r="B43" i="8"/>
  <c r="C42" i="8"/>
  <c r="B42" i="8"/>
  <c r="D42" i="8" s="1"/>
  <c r="C41" i="8"/>
  <c r="B41" i="8"/>
  <c r="C40" i="8"/>
  <c r="B40" i="8"/>
  <c r="D40" i="8" s="1"/>
  <c r="C39" i="8"/>
  <c r="B39" i="8"/>
  <c r="C38" i="8"/>
  <c r="B38" i="8"/>
  <c r="D38" i="8" s="1"/>
  <c r="S24" i="8"/>
  <c r="M24" i="8"/>
  <c r="L31" i="8" s="1"/>
  <c r="S23" i="8"/>
  <c r="T23" i="8" s="1"/>
  <c r="M23" i="8"/>
  <c r="N23" i="8" s="1"/>
  <c r="S22" i="8"/>
  <c r="T22" i="8" s="1"/>
  <c r="M22" i="8"/>
  <c r="N22" i="8" s="1"/>
  <c r="S21" i="8"/>
  <c r="T21" i="8" s="1"/>
  <c r="M21" i="8"/>
  <c r="N21" i="8" s="1"/>
  <c r="S20" i="8"/>
  <c r="T20" i="8" s="1"/>
  <c r="M20" i="8"/>
  <c r="N20" i="8" s="1"/>
  <c r="S19" i="8"/>
  <c r="T19" i="8" s="1"/>
  <c r="M19" i="8"/>
  <c r="N19" i="8" s="1"/>
  <c r="S18" i="8"/>
  <c r="T18" i="8" s="1"/>
  <c r="M18" i="8"/>
  <c r="N18" i="8" s="1"/>
  <c r="S17" i="8"/>
  <c r="T17" i="8" s="1"/>
  <c r="M17" i="8"/>
  <c r="N17" i="8" s="1"/>
  <c r="S16" i="8"/>
  <c r="T16" i="8" s="1"/>
  <c r="M16" i="8"/>
  <c r="N16" i="8" s="1"/>
  <c r="S15" i="8"/>
  <c r="T15" i="8" s="1"/>
  <c r="M15" i="8"/>
  <c r="N15" i="8" s="1"/>
  <c r="S14" i="8"/>
  <c r="T14" i="8" s="1"/>
  <c r="M14" i="8"/>
  <c r="N14" i="8" s="1"/>
  <c r="S13" i="8"/>
  <c r="T13" i="8" s="1"/>
  <c r="M13" i="8"/>
  <c r="N13" i="8" s="1"/>
  <c r="S12" i="8"/>
  <c r="T12" i="8" s="1"/>
  <c r="M12" i="8"/>
  <c r="N12" i="8" s="1"/>
  <c r="S11" i="8"/>
  <c r="T11" i="8" s="1"/>
  <c r="M11" i="8"/>
  <c r="N11" i="8" s="1"/>
  <c r="S10" i="8"/>
  <c r="T10" i="8" s="1"/>
  <c r="M10" i="8"/>
  <c r="N10" i="8" s="1"/>
  <c r="S9" i="8"/>
  <c r="T9" i="8" s="1"/>
  <c r="M9" i="8"/>
  <c r="N9" i="8" s="1"/>
  <c r="S8" i="8"/>
  <c r="T8" i="8" s="1"/>
  <c r="M8" i="8"/>
  <c r="N8" i="8" s="1"/>
  <c r="S7" i="8"/>
  <c r="T7" i="8" s="1"/>
  <c r="M7" i="8"/>
  <c r="N7" i="8" s="1"/>
  <c r="S6" i="8"/>
  <c r="T6" i="8" s="1"/>
  <c r="M6" i="8"/>
  <c r="N6" i="8" s="1"/>
  <c r="S5" i="8"/>
  <c r="T5" i="8" s="1"/>
  <c r="R29" i="8" s="1"/>
  <c r="S29" i="8" s="1"/>
  <c r="N5" i="8"/>
  <c r="M5" i="8"/>
  <c r="T4" i="8"/>
  <c r="S4" i="8"/>
  <c r="M4" i="8"/>
  <c r="N4" i="8" s="1"/>
  <c r="B37" i="6"/>
  <c r="H111" i="12" l="1"/>
  <c r="M111" i="12" s="1"/>
  <c r="M91" i="12"/>
  <c r="O49" i="12"/>
  <c r="P49" i="12"/>
  <c r="O66" i="12"/>
  <c r="P66" i="12"/>
  <c r="H89" i="12"/>
  <c r="M69" i="12"/>
  <c r="H106" i="12"/>
  <c r="M106" i="12" s="1"/>
  <c r="M86" i="12"/>
  <c r="O76" i="12"/>
  <c r="P76" i="12"/>
  <c r="O102" i="12"/>
  <c r="P102" i="12"/>
  <c r="O101" i="12"/>
  <c r="P101" i="12" s="1"/>
  <c r="H116" i="12"/>
  <c r="M116" i="12" s="1"/>
  <c r="M96" i="12"/>
  <c r="O122" i="12"/>
  <c r="P122" i="12"/>
  <c r="O121" i="12"/>
  <c r="P121" i="12"/>
  <c r="O57" i="12"/>
  <c r="P57" i="12"/>
  <c r="O48" i="12"/>
  <c r="P48" i="12"/>
  <c r="O67" i="12"/>
  <c r="P67" i="12"/>
  <c r="H97" i="12"/>
  <c r="M77" i="12"/>
  <c r="H88" i="12"/>
  <c r="M68" i="12"/>
  <c r="H107" i="12"/>
  <c r="M107" i="12" s="1"/>
  <c r="M87" i="12"/>
  <c r="O98" i="12"/>
  <c r="P98" i="12"/>
  <c r="P79" i="12"/>
  <c r="O79" i="12"/>
  <c r="O71" i="12"/>
  <c r="P71" i="12" s="1"/>
  <c r="O118" i="12"/>
  <c r="P118" i="12"/>
  <c r="H119" i="12"/>
  <c r="M119" i="12" s="1"/>
  <c r="M99" i="12"/>
  <c r="N5" i="11"/>
  <c r="D20" i="11"/>
  <c r="N6" i="11"/>
  <c r="D21" i="11"/>
  <c r="N13" i="11"/>
  <c r="D28" i="11"/>
  <c r="D22" i="11"/>
  <c r="N7" i="11"/>
  <c r="H31" i="11"/>
  <c r="R16" i="11"/>
  <c r="I31" i="11" s="1"/>
  <c r="N12" i="11"/>
  <c r="D27" i="11"/>
  <c r="N8" i="11"/>
  <c r="D23" i="11"/>
  <c r="N9" i="11"/>
  <c r="D24" i="11"/>
  <c r="N4" i="11"/>
  <c r="D19" i="11"/>
  <c r="F29" i="11"/>
  <c r="P14" i="11"/>
  <c r="N10" i="11"/>
  <c r="D25" i="11"/>
  <c r="N3" i="11"/>
  <c r="D18" i="11"/>
  <c r="N15" i="11"/>
  <c r="D30" i="11"/>
  <c r="N11" i="11"/>
  <c r="D26" i="11"/>
  <c r="N2" i="11"/>
  <c r="D17" i="11"/>
  <c r="F44" i="9"/>
  <c r="E51" i="9"/>
  <c r="F48" i="9"/>
  <c r="F31" i="9"/>
  <c r="C51" i="9"/>
  <c r="F40" i="9"/>
  <c r="D51" i="9"/>
  <c r="F34" i="9"/>
  <c r="F49" i="9"/>
  <c r="F38" i="9"/>
  <c r="F32" i="9"/>
  <c r="F42" i="9"/>
  <c r="R30" i="8"/>
  <c r="S30" i="8" s="1"/>
  <c r="T29" i="8" s="1"/>
  <c r="U29" i="8" s="1"/>
  <c r="D41" i="8"/>
  <c r="D45" i="8"/>
  <c r="D49" i="8"/>
  <c r="D53" i="8"/>
  <c r="D57" i="8"/>
  <c r="C58" i="8"/>
  <c r="L29" i="8"/>
  <c r="D44" i="8"/>
  <c r="D48" i="8"/>
  <c r="D56" i="8"/>
  <c r="D39" i="8"/>
  <c r="D43" i="8"/>
  <c r="D47" i="8"/>
  <c r="D51" i="8"/>
  <c r="D55" i="8"/>
  <c r="B58" i="8"/>
  <c r="B59" i="7"/>
  <c r="B57" i="7"/>
  <c r="B58" i="7"/>
  <c r="B31" i="7"/>
  <c r="C31" i="7"/>
  <c r="C51" i="7" s="1"/>
  <c r="D31" i="7"/>
  <c r="E31" i="7"/>
  <c r="B32" i="7"/>
  <c r="C32" i="7"/>
  <c r="D32" i="7"/>
  <c r="E32" i="7"/>
  <c r="B33" i="7"/>
  <c r="C33" i="7"/>
  <c r="D33" i="7"/>
  <c r="E33" i="7"/>
  <c r="B34" i="7"/>
  <c r="C34" i="7"/>
  <c r="D34" i="7"/>
  <c r="E34" i="7"/>
  <c r="B35" i="7"/>
  <c r="C35" i="7"/>
  <c r="D35" i="7"/>
  <c r="E35" i="7"/>
  <c r="B36" i="7"/>
  <c r="F36" i="7" s="1"/>
  <c r="C36" i="7"/>
  <c r="D36" i="7"/>
  <c r="E36" i="7"/>
  <c r="B37" i="7"/>
  <c r="C37" i="7"/>
  <c r="D37" i="7"/>
  <c r="E37" i="7"/>
  <c r="B38" i="7"/>
  <c r="F38" i="7" s="1"/>
  <c r="C38" i="7"/>
  <c r="D38" i="7"/>
  <c r="E38" i="7"/>
  <c r="B39" i="7"/>
  <c r="C39" i="7"/>
  <c r="D39" i="7"/>
  <c r="E39" i="7"/>
  <c r="B40" i="7"/>
  <c r="C40" i="7"/>
  <c r="D40" i="7"/>
  <c r="E40" i="7"/>
  <c r="B41" i="7"/>
  <c r="C41" i="7"/>
  <c r="D41" i="7"/>
  <c r="E41" i="7"/>
  <c r="B42" i="7"/>
  <c r="C42" i="7"/>
  <c r="D42" i="7"/>
  <c r="E42" i="7"/>
  <c r="B43" i="7"/>
  <c r="C43" i="7"/>
  <c r="D43" i="7"/>
  <c r="E43" i="7"/>
  <c r="B44" i="7"/>
  <c r="F44" i="7" s="1"/>
  <c r="C44" i="7"/>
  <c r="D44" i="7"/>
  <c r="E44" i="7"/>
  <c r="B45" i="7"/>
  <c r="C45" i="7"/>
  <c r="D45" i="7"/>
  <c r="E45" i="7"/>
  <c r="B46" i="7"/>
  <c r="F46" i="7" s="1"/>
  <c r="C46" i="7"/>
  <c r="D46" i="7"/>
  <c r="E46" i="7"/>
  <c r="B47" i="7"/>
  <c r="C47" i="7"/>
  <c r="D47" i="7"/>
  <c r="E47" i="7"/>
  <c r="B48" i="7"/>
  <c r="C48" i="7"/>
  <c r="D48" i="7"/>
  <c r="E48" i="7"/>
  <c r="B49" i="7"/>
  <c r="C49" i="7"/>
  <c r="D49" i="7"/>
  <c r="E49" i="7"/>
  <c r="B50" i="7"/>
  <c r="C50" i="7"/>
  <c r="D50" i="7"/>
  <c r="E50" i="7"/>
  <c r="O77" i="12" l="1"/>
  <c r="P77" i="12"/>
  <c r="H109" i="12"/>
  <c r="M109" i="12" s="1"/>
  <c r="M89" i="12"/>
  <c r="O99" i="12"/>
  <c r="P99" i="12" s="1"/>
  <c r="H117" i="12"/>
  <c r="M117" i="12" s="1"/>
  <c r="M97" i="12"/>
  <c r="O119" i="12"/>
  <c r="P119" i="12"/>
  <c r="O87" i="12"/>
  <c r="P87" i="12"/>
  <c r="O96" i="12"/>
  <c r="P96" i="12" s="1"/>
  <c r="O107" i="12"/>
  <c r="P107" i="12"/>
  <c r="O116" i="12"/>
  <c r="P116" i="12"/>
  <c r="O86" i="12"/>
  <c r="P86" i="12"/>
  <c r="O91" i="12"/>
  <c r="P91" i="12" s="1"/>
  <c r="O68" i="12"/>
  <c r="P68" i="12"/>
  <c r="O106" i="12"/>
  <c r="P106" i="12"/>
  <c r="O111" i="12"/>
  <c r="P111" i="12" s="1"/>
  <c r="H108" i="12"/>
  <c r="M108" i="12" s="1"/>
  <c r="M88" i="12"/>
  <c r="O69" i="12"/>
  <c r="P69" i="12"/>
  <c r="E28" i="11"/>
  <c r="O13" i="11"/>
  <c r="E21" i="11"/>
  <c r="O6" i="11"/>
  <c r="E20" i="11"/>
  <c r="O5" i="11"/>
  <c r="O9" i="11"/>
  <c r="E24" i="11"/>
  <c r="E18" i="11"/>
  <c r="O3" i="11"/>
  <c r="O10" i="11"/>
  <c r="E25" i="11"/>
  <c r="O8" i="11"/>
  <c r="E23" i="11"/>
  <c r="O7" i="11"/>
  <c r="E22" i="11"/>
  <c r="O2" i="11"/>
  <c r="E17" i="11"/>
  <c r="E26" i="11"/>
  <c r="O11" i="11"/>
  <c r="O12" i="11"/>
  <c r="E27" i="11"/>
  <c r="O15" i="11"/>
  <c r="E30" i="11"/>
  <c r="G29" i="11"/>
  <c r="Q14" i="11"/>
  <c r="O4" i="11"/>
  <c r="E19" i="11"/>
  <c r="E51" i="7"/>
  <c r="E52" i="7" s="1"/>
  <c r="D51" i="7"/>
  <c r="F47" i="7"/>
  <c r="F43" i="7"/>
  <c r="F39" i="7"/>
  <c r="F35" i="7"/>
  <c r="B51" i="7"/>
  <c r="F51" i="7" s="1"/>
  <c r="F50" i="7"/>
  <c r="F49" i="7"/>
  <c r="F45" i="7"/>
  <c r="F41" i="7"/>
  <c r="F37" i="7"/>
  <c r="F33" i="7"/>
  <c r="F42" i="7"/>
  <c r="F34" i="7"/>
  <c r="F48" i="7"/>
  <c r="G48" i="7" s="1"/>
  <c r="F40" i="7"/>
  <c r="G40" i="7" s="1"/>
  <c r="F32" i="7"/>
  <c r="F51" i="9"/>
  <c r="G42" i="9" s="1"/>
  <c r="M29" i="8"/>
  <c r="L30" i="8"/>
  <c r="M30" i="8" s="1"/>
  <c r="T28" i="8"/>
  <c r="U28" i="8" s="1"/>
  <c r="S34" i="8"/>
  <c r="D58" i="8"/>
  <c r="E47" i="8" s="1"/>
  <c r="F31" i="7"/>
  <c r="B64" i="6"/>
  <c r="B57" i="6"/>
  <c r="D40" i="6"/>
  <c r="D44" i="6"/>
  <c r="D45" i="6"/>
  <c r="D48" i="6"/>
  <c r="D52" i="6"/>
  <c r="D53" i="6"/>
  <c r="D56" i="6"/>
  <c r="D37" i="6"/>
  <c r="B38" i="6"/>
  <c r="D38" i="6" s="1"/>
  <c r="C38" i="6"/>
  <c r="B39" i="6"/>
  <c r="D39" i="6" s="1"/>
  <c r="C39" i="6"/>
  <c r="B40" i="6"/>
  <c r="C40" i="6"/>
  <c r="B41" i="6"/>
  <c r="C41" i="6"/>
  <c r="B42" i="6"/>
  <c r="C42" i="6"/>
  <c r="B43" i="6"/>
  <c r="C43" i="6"/>
  <c r="B44" i="6"/>
  <c r="C44" i="6"/>
  <c r="B45" i="6"/>
  <c r="C45" i="6"/>
  <c r="B46" i="6"/>
  <c r="D46" i="6" s="1"/>
  <c r="C46" i="6"/>
  <c r="B47" i="6"/>
  <c r="D47" i="6" s="1"/>
  <c r="C47" i="6"/>
  <c r="B48" i="6"/>
  <c r="C48" i="6"/>
  <c r="B49" i="6"/>
  <c r="C49" i="6"/>
  <c r="B50" i="6"/>
  <c r="C50" i="6"/>
  <c r="B51" i="6"/>
  <c r="C51" i="6"/>
  <c r="B52" i="6"/>
  <c r="C52" i="6"/>
  <c r="B53" i="6"/>
  <c r="C53" i="6"/>
  <c r="B54" i="6"/>
  <c r="D54" i="6" s="1"/>
  <c r="C54" i="6"/>
  <c r="B55" i="6"/>
  <c r="D55" i="6" s="1"/>
  <c r="C55" i="6"/>
  <c r="B56" i="6"/>
  <c r="C56" i="6"/>
  <c r="C37" i="6"/>
  <c r="L30" i="6"/>
  <c r="R30" i="6"/>
  <c r="T4" i="6"/>
  <c r="Q29" i="6"/>
  <c r="S24" i="6"/>
  <c r="S23" i="6"/>
  <c r="T23" i="6" s="1"/>
  <c r="S22" i="6"/>
  <c r="T22" i="6" s="1"/>
  <c r="S21" i="6"/>
  <c r="T21" i="6" s="1"/>
  <c r="S20" i="6"/>
  <c r="T20" i="6" s="1"/>
  <c r="S19" i="6"/>
  <c r="T19" i="6" s="1"/>
  <c r="S18" i="6"/>
  <c r="T18" i="6" s="1"/>
  <c r="S17" i="6"/>
  <c r="T17" i="6" s="1"/>
  <c r="T16" i="6"/>
  <c r="S16" i="6"/>
  <c r="S15" i="6"/>
  <c r="T15" i="6" s="1"/>
  <c r="S14" i="6"/>
  <c r="T14" i="6" s="1"/>
  <c r="S13" i="6"/>
  <c r="T13" i="6" s="1"/>
  <c r="S12" i="6"/>
  <c r="T12" i="6" s="1"/>
  <c r="S11" i="6"/>
  <c r="T11" i="6" s="1"/>
  <c r="S10" i="6"/>
  <c r="T10" i="6" s="1"/>
  <c r="S9" i="6"/>
  <c r="T9" i="6" s="1"/>
  <c r="S8" i="6"/>
  <c r="T8" i="6" s="1"/>
  <c r="S7" i="6"/>
  <c r="T7" i="6" s="1"/>
  <c r="S6" i="6"/>
  <c r="T6" i="6" s="1"/>
  <c r="S5" i="6"/>
  <c r="T5" i="6" s="1"/>
  <c r="S4" i="6"/>
  <c r="K29" i="6"/>
  <c r="N8" i="6"/>
  <c r="N9" i="6"/>
  <c r="N10" i="6"/>
  <c r="N11" i="6"/>
  <c r="N16" i="6"/>
  <c r="N17" i="6"/>
  <c r="N18" i="6"/>
  <c r="N19" i="6"/>
  <c r="N4" i="6"/>
  <c r="M24" i="6"/>
  <c r="M5" i="6"/>
  <c r="N5" i="6" s="1"/>
  <c r="M6" i="6"/>
  <c r="N6" i="6" s="1"/>
  <c r="M7" i="6"/>
  <c r="N7" i="6" s="1"/>
  <c r="M8" i="6"/>
  <c r="M9" i="6"/>
  <c r="M10" i="6"/>
  <c r="M11" i="6"/>
  <c r="M12" i="6"/>
  <c r="N12" i="6" s="1"/>
  <c r="M13" i="6"/>
  <c r="N13" i="6" s="1"/>
  <c r="M14" i="6"/>
  <c r="N14" i="6" s="1"/>
  <c r="M15" i="6"/>
  <c r="N15" i="6" s="1"/>
  <c r="M16" i="6"/>
  <c r="M17" i="6"/>
  <c r="M18" i="6"/>
  <c r="M19" i="6"/>
  <c r="M20" i="6"/>
  <c r="N20" i="6" s="1"/>
  <c r="M21" i="6"/>
  <c r="N21" i="6" s="1"/>
  <c r="M22" i="6"/>
  <c r="N22" i="6" s="1"/>
  <c r="M23" i="6"/>
  <c r="N23" i="6" s="1"/>
  <c r="M4" i="6"/>
  <c r="O89" i="12" l="1"/>
  <c r="P89" i="12"/>
  <c r="O108" i="12"/>
  <c r="P108" i="12"/>
  <c r="T4" i="12"/>
  <c r="O109" i="12"/>
  <c r="P109" i="12" s="1"/>
  <c r="O97" i="12"/>
  <c r="P97" i="12"/>
  <c r="O88" i="12"/>
  <c r="P88" i="12"/>
  <c r="O117" i="12"/>
  <c r="T6" i="12" s="1"/>
  <c r="P117" i="12"/>
  <c r="F20" i="11"/>
  <c r="P5" i="11"/>
  <c r="F21" i="11"/>
  <c r="P6" i="11"/>
  <c r="F28" i="11"/>
  <c r="P13" i="11"/>
  <c r="P11" i="11"/>
  <c r="F26" i="11"/>
  <c r="P3" i="11"/>
  <c r="F18" i="11"/>
  <c r="F19" i="11"/>
  <c r="P4" i="11"/>
  <c r="F22" i="11"/>
  <c r="P7" i="11"/>
  <c r="F27" i="11"/>
  <c r="P12" i="11"/>
  <c r="F25" i="11"/>
  <c r="P10" i="11"/>
  <c r="F17" i="11"/>
  <c r="P2" i="11"/>
  <c r="H29" i="11"/>
  <c r="R14" i="11"/>
  <c r="I29" i="11" s="1"/>
  <c r="P9" i="11"/>
  <c r="F24" i="11"/>
  <c r="F30" i="11"/>
  <c r="P15" i="11"/>
  <c r="P8" i="11"/>
  <c r="F23" i="11"/>
  <c r="M40" i="7"/>
  <c r="M48" i="7"/>
  <c r="J48" i="7"/>
  <c r="K48" i="7"/>
  <c r="L48" i="7"/>
  <c r="C59" i="7"/>
  <c r="G47" i="7"/>
  <c r="G49" i="7"/>
  <c r="G45" i="9"/>
  <c r="G43" i="9"/>
  <c r="G48" i="9"/>
  <c r="G31" i="9"/>
  <c r="C60" i="9"/>
  <c r="G33" i="9"/>
  <c r="G35" i="9"/>
  <c r="G37" i="9"/>
  <c r="G49" i="9"/>
  <c r="G36" i="9"/>
  <c r="G44" i="9"/>
  <c r="G38" i="9"/>
  <c r="J38" i="9" s="1"/>
  <c r="G46" i="9"/>
  <c r="E52" i="9"/>
  <c r="M42" i="9" s="1"/>
  <c r="G39" i="9"/>
  <c r="G47" i="9"/>
  <c r="G32" i="9"/>
  <c r="G41" i="9"/>
  <c r="C52" i="9"/>
  <c r="K42" i="9" s="1"/>
  <c r="G40" i="9"/>
  <c r="B52" i="9"/>
  <c r="D52" i="9"/>
  <c r="L42" i="9" s="1"/>
  <c r="G50" i="9"/>
  <c r="K50" i="9" s="1"/>
  <c r="G34" i="9"/>
  <c r="M34" i="8"/>
  <c r="N28" i="8"/>
  <c r="O28" i="8" s="1"/>
  <c r="N29" i="8"/>
  <c r="O29" i="8" s="1"/>
  <c r="E43" i="8"/>
  <c r="M33" i="8"/>
  <c r="M35" i="8" s="1"/>
  <c r="S33" i="8"/>
  <c r="S35" i="8" s="1"/>
  <c r="R28" i="6"/>
  <c r="R29" i="6" s="1"/>
  <c r="S29" i="6" s="1"/>
  <c r="S33" i="6" s="1"/>
  <c r="L28" i="6"/>
  <c r="M28" i="6" s="1"/>
  <c r="C57" i="6"/>
  <c r="D51" i="6"/>
  <c r="D43" i="6"/>
  <c r="D50" i="6"/>
  <c r="D42" i="6"/>
  <c r="D49" i="6"/>
  <c r="D41" i="6"/>
  <c r="C59" i="8"/>
  <c r="I47" i="8" s="1"/>
  <c r="E40" i="8"/>
  <c r="E38" i="8"/>
  <c r="E52" i="8"/>
  <c r="E41" i="8"/>
  <c r="E42" i="8"/>
  <c r="E45" i="8"/>
  <c r="E46" i="8"/>
  <c r="E49" i="8"/>
  <c r="E50" i="8"/>
  <c r="E53" i="8"/>
  <c r="E54" i="8"/>
  <c r="E57" i="8"/>
  <c r="E51" i="8"/>
  <c r="E48" i="8"/>
  <c r="E55" i="8"/>
  <c r="B59" i="8"/>
  <c r="D64" i="8" s="1"/>
  <c r="E44" i="8"/>
  <c r="E56" i="8"/>
  <c r="E39" i="8"/>
  <c r="G35" i="7"/>
  <c r="C52" i="7"/>
  <c r="K40" i="7" s="1"/>
  <c r="G43" i="7"/>
  <c r="G44" i="7"/>
  <c r="G36" i="7"/>
  <c r="G37" i="7"/>
  <c r="B52" i="7"/>
  <c r="G45" i="7"/>
  <c r="G31" i="7"/>
  <c r="G39" i="7"/>
  <c r="G32" i="7"/>
  <c r="G34" i="7"/>
  <c r="G50" i="7"/>
  <c r="G38" i="7"/>
  <c r="G46" i="7"/>
  <c r="G42" i="7"/>
  <c r="D52" i="7"/>
  <c r="L40" i="7" s="1"/>
  <c r="G33" i="7"/>
  <c r="G41" i="7"/>
  <c r="S28" i="6"/>
  <c r="I41" i="2"/>
  <c r="H41" i="2"/>
  <c r="G41" i="2"/>
  <c r="F41" i="2"/>
  <c r="I32" i="2"/>
  <c r="H18" i="2"/>
  <c r="H14" i="2"/>
  <c r="C9" i="2"/>
  <c r="T7" i="12" l="1"/>
  <c r="G28" i="11"/>
  <c r="Q13" i="11"/>
  <c r="G21" i="11"/>
  <c r="Q6" i="11"/>
  <c r="G20" i="11"/>
  <c r="Q5" i="11"/>
  <c r="E46" i="11" a="1"/>
  <c r="F46" i="11" s="1"/>
  <c r="Q2" i="11"/>
  <c r="G17" i="11"/>
  <c r="G26" i="11"/>
  <c r="Q11" i="11"/>
  <c r="G30" i="11"/>
  <c r="Q15" i="11"/>
  <c r="G27" i="11"/>
  <c r="Q12" i="11"/>
  <c r="G22" i="11"/>
  <c r="Q7" i="11"/>
  <c r="G19" i="11"/>
  <c r="Q4" i="11"/>
  <c r="Q10" i="11"/>
  <c r="G25" i="11"/>
  <c r="G24" i="11"/>
  <c r="Q9" i="11"/>
  <c r="Q8" i="11"/>
  <c r="G23" i="11"/>
  <c r="G18" i="11"/>
  <c r="Q3" i="11"/>
  <c r="M50" i="9"/>
  <c r="C57" i="9"/>
  <c r="D57" i="9" s="1"/>
  <c r="L50" i="9"/>
  <c r="L45" i="9"/>
  <c r="M43" i="9"/>
  <c r="M45" i="9"/>
  <c r="M34" i="7"/>
  <c r="J34" i="7"/>
  <c r="K34" i="7"/>
  <c r="L34" i="7"/>
  <c r="M44" i="7"/>
  <c r="J44" i="7"/>
  <c r="K44" i="7"/>
  <c r="L44" i="7"/>
  <c r="J41" i="7"/>
  <c r="K41" i="7"/>
  <c r="L41" i="7"/>
  <c r="M41" i="7"/>
  <c r="M32" i="7"/>
  <c r="J32" i="7"/>
  <c r="K32" i="7"/>
  <c r="L32" i="7"/>
  <c r="K43" i="7"/>
  <c r="L43" i="7"/>
  <c r="M43" i="7"/>
  <c r="J43" i="7"/>
  <c r="K33" i="7"/>
  <c r="L33" i="7"/>
  <c r="J33" i="7"/>
  <c r="M33" i="7"/>
  <c r="L39" i="7"/>
  <c r="M39" i="7"/>
  <c r="J39" i="7"/>
  <c r="K39" i="7"/>
  <c r="K31" i="7"/>
  <c r="M31" i="7"/>
  <c r="J31" i="7"/>
  <c r="L31" i="7"/>
  <c r="C55" i="7"/>
  <c r="D55" i="7" s="1"/>
  <c r="L35" i="7"/>
  <c r="M35" i="7"/>
  <c r="J35" i="7"/>
  <c r="K35" i="7"/>
  <c r="M42" i="7"/>
  <c r="J42" i="7"/>
  <c r="K42" i="7"/>
  <c r="L42" i="7"/>
  <c r="M45" i="7"/>
  <c r="J45" i="7"/>
  <c r="K45" i="7"/>
  <c r="L45" i="7"/>
  <c r="M46" i="7"/>
  <c r="J46" i="7"/>
  <c r="K46" i="7"/>
  <c r="L46" i="7"/>
  <c r="D56" i="7"/>
  <c r="C56" i="7"/>
  <c r="M49" i="7"/>
  <c r="J49" i="7"/>
  <c r="K49" i="7"/>
  <c r="L49" i="7"/>
  <c r="M38" i="7"/>
  <c r="J38" i="7"/>
  <c r="K38" i="7"/>
  <c r="L38" i="7"/>
  <c r="J37" i="7"/>
  <c r="K37" i="7"/>
  <c r="L37" i="7"/>
  <c r="M37" i="7"/>
  <c r="K47" i="7"/>
  <c r="L47" i="7"/>
  <c r="J47" i="7"/>
  <c r="M47" i="7"/>
  <c r="J40" i="7"/>
  <c r="M50" i="7"/>
  <c r="J50" i="7"/>
  <c r="K50" i="7"/>
  <c r="L50" i="7"/>
  <c r="M36" i="7"/>
  <c r="J36" i="7"/>
  <c r="K36" i="7"/>
  <c r="L36" i="7"/>
  <c r="L46" i="9"/>
  <c r="M46" i="9"/>
  <c r="K46" i="9"/>
  <c r="J50" i="9"/>
  <c r="M40" i="9"/>
  <c r="L40" i="9"/>
  <c r="K40" i="9"/>
  <c r="J40" i="9"/>
  <c r="K38" i="9"/>
  <c r="M38" i="9"/>
  <c r="L38" i="9"/>
  <c r="M31" i="9"/>
  <c r="J31" i="9"/>
  <c r="L31" i="9"/>
  <c r="K31" i="9"/>
  <c r="C56" i="9"/>
  <c r="M44" i="9"/>
  <c r="L44" i="9"/>
  <c r="K44" i="9"/>
  <c r="J44" i="9"/>
  <c r="M48" i="9"/>
  <c r="L48" i="9"/>
  <c r="K48" i="9"/>
  <c r="J42" i="9"/>
  <c r="J46" i="9"/>
  <c r="J45" i="9"/>
  <c r="K41" i="9"/>
  <c r="L41" i="9"/>
  <c r="J41" i="9"/>
  <c r="M41" i="9"/>
  <c r="L36" i="9"/>
  <c r="K36" i="9"/>
  <c r="M36" i="9"/>
  <c r="J48" i="9"/>
  <c r="K43" i="9"/>
  <c r="K45" i="9"/>
  <c r="L32" i="9"/>
  <c r="K32" i="9"/>
  <c r="J32" i="9"/>
  <c r="M32" i="9"/>
  <c r="K49" i="9"/>
  <c r="J49" i="9"/>
  <c r="L49" i="9"/>
  <c r="M49" i="9"/>
  <c r="J35" i="9"/>
  <c r="L43" i="9"/>
  <c r="L34" i="9"/>
  <c r="K34" i="9"/>
  <c r="J34" i="9"/>
  <c r="M34" i="9"/>
  <c r="M47" i="9"/>
  <c r="J47" i="9"/>
  <c r="L47" i="9"/>
  <c r="K47" i="9"/>
  <c r="K37" i="9"/>
  <c r="M37" i="9"/>
  <c r="L37" i="9"/>
  <c r="J37" i="9"/>
  <c r="J36" i="9"/>
  <c r="J43" i="9"/>
  <c r="M39" i="9"/>
  <c r="L39" i="9"/>
  <c r="K39" i="9"/>
  <c r="J39" i="9"/>
  <c r="M35" i="9"/>
  <c r="L35" i="9"/>
  <c r="K35" i="9"/>
  <c r="K33" i="9"/>
  <c r="M33" i="9"/>
  <c r="J33" i="9"/>
  <c r="L33" i="9"/>
  <c r="T28" i="6"/>
  <c r="U28" i="6" s="1"/>
  <c r="S32" i="6"/>
  <c r="S34" i="6" s="1"/>
  <c r="L29" i="6"/>
  <c r="M29" i="6" s="1"/>
  <c r="M33" i="6" s="1"/>
  <c r="D57" i="6"/>
  <c r="I56" i="8"/>
  <c r="H56" i="8"/>
  <c r="H53" i="8"/>
  <c r="I53" i="8"/>
  <c r="H38" i="8"/>
  <c r="D63" i="8"/>
  <c r="I38" i="8"/>
  <c r="H44" i="8"/>
  <c r="I44" i="8"/>
  <c r="H50" i="8"/>
  <c r="I50" i="8"/>
  <c r="H40" i="8"/>
  <c r="I40" i="8"/>
  <c r="H49" i="8"/>
  <c r="I49" i="8"/>
  <c r="I55" i="8"/>
  <c r="H55" i="8"/>
  <c r="I48" i="8"/>
  <c r="H48" i="8"/>
  <c r="H43" i="8"/>
  <c r="I51" i="8"/>
  <c r="H51" i="8"/>
  <c r="I43" i="8"/>
  <c r="H45" i="8"/>
  <c r="I45" i="8"/>
  <c r="H57" i="8"/>
  <c r="I57" i="8"/>
  <c r="H41" i="8"/>
  <c r="I41" i="8"/>
  <c r="H47" i="8"/>
  <c r="H46" i="8"/>
  <c r="I46" i="8"/>
  <c r="H42" i="8"/>
  <c r="I42" i="8"/>
  <c r="I39" i="8"/>
  <c r="H39" i="8"/>
  <c r="H54" i="8"/>
  <c r="I54" i="8"/>
  <c r="I52" i="8"/>
  <c r="H52" i="8"/>
  <c r="B5" i="2"/>
  <c r="F8" i="2"/>
  <c r="R5" i="11" l="1"/>
  <c r="I20" i="11" s="1"/>
  <c r="H20" i="11"/>
  <c r="E37" i="11" a="1"/>
  <c r="R6" i="11"/>
  <c r="I21" i="11" s="1"/>
  <c r="H21" i="11"/>
  <c r="E46" i="11"/>
  <c r="H28" i="11"/>
  <c r="R13" i="11"/>
  <c r="I28" i="11" s="1"/>
  <c r="H17" i="11"/>
  <c r="R2" i="11"/>
  <c r="I17" i="11" s="1"/>
  <c r="E34" i="11" s="1" a="1"/>
  <c r="H25" i="11"/>
  <c r="R10" i="11"/>
  <c r="I25" i="11" s="1"/>
  <c r="E42" i="11" s="1" a="1"/>
  <c r="H27" i="11"/>
  <c r="R12" i="11"/>
  <c r="I27" i="11" s="1"/>
  <c r="E44" i="11" s="1" a="1"/>
  <c r="H18" i="11"/>
  <c r="R3" i="11"/>
  <c r="I18" i="11" s="1"/>
  <c r="E35" i="11" s="1" a="1"/>
  <c r="H30" i="11"/>
  <c r="R15" i="11"/>
  <c r="I30" i="11" s="1"/>
  <c r="H23" i="11"/>
  <c r="R8" i="11"/>
  <c r="I23" i="11" s="1"/>
  <c r="E40" i="11" s="1" a="1"/>
  <c r="R9" i="11"/>
  <c r="I24" i="11" s="1"/>
  <c r="H24" i="11"/>
  <c r="H22" i="11"/>
  <c r="R7" i="11"/>
  <c r="I22" i="11" s="1"/>
  <c r="H19" i="11"/>
  <c r="R4" i="11"/>
  <c r="I19" i="11" s="1"/>
  <c r="E36" i="11" a="1"/>
  <c r="H26" i="11"/>
  <c r="R11" i="11"/>
  <c r="I26" i="11" s="1"/>
  <c r="E43" i="11" s="1" a="1"/>
  <c r="C57" i="7"/>
  <c r="D57" i="7" s="1"/>
  <c r="C58" i="7"/>
  <c r="D58" i="7" s="1"/>
  <c r="D64" i="7" s="1"/>
  <c r="D56" i="9"/>
  <c r="C58" i="9"/>
  <c r="D58" i="9" s="1"/>
  <c r="C65" i="6"/>
  <c r="E39" i="6"/>
  <c r="E38" i="6"/>
  <c r="E37" i="6"/>
  <c r="E55" i="6"/>
  <c r="E52" i="6"/>
  <c r="E40" i="6"/>
  <c r="E44" i="6"/>
  <c r="E43" i="6"/>
  <c r="E53" i="6"/>
  <c r="C58" i="6"/>
  <c r="E47" i="6"/>
  <c r="E45" i="6"/>
  <c r="E48" i="6"/>
  <c r="B58" i="6"/>
  <c r="C62" i="6" s="1"/>
  <c r="D62" i="6" s="1"/>
  <c r="E49" i="6"/>
  <c r="E50" i="6"/>
  <c r="E54" i="6"/>
  <c r="E56" i="6"/>
  <c r="E51" i="6"/>
  <c r="E46" i="6"/>
  <c r="E41" i="6"/>
  <c r="M32" i="6"/>
  <c r="M34" i="6" s="1"/>
  <c r="N28" i="6"/>
  <c r="O28" i="6" s="1"/>
  <c r="E42" i="6"/>
  <c r="H31" i="2"/>
  <c r="G31" i="2"/>
  <c r="F31" i="2"/>
  <c r="H30" i="2"/>
  <c r="G30" i="2"/>
  <c r="F30" i="2"/>
  <c r="H29" i="2"/>
  <c r="G29" i="2"/>
  <c r="F29" i="2"/>
  <c r="B30" i="2"/>
  <c r="B27" i="2"/>
  <c r="B33" i="2" s="1"/>
  <c r="B26" i="2"/>
  <c r="B31" i="2" s="1"/>
  <c r="B34" i="2" s="1"/>
  <c r="G23" i="2" s="1"/>
  <c r="B24" i="2"/>
  <c r="B29" i="2" s="1"/>
  <c r="E45" i="11" l="1" a="1"/>
  <c r="E38" i="11" a="1"/>
  <c r="F37" i="11"/>
  <c r="E37" i="11"/>
  <c r="F40" i="11"/>
  <c r="E40" i="11"/>
  <c r="F43" i="11"/>
  <c r="E43" i="11"/>
  <c r="E41" i="11" a="1"/>
  <c r="F44" i="11"/>
  <c r="E44" i="11"/>
  <c r="E39" i="11" a="1"/>
  <c r="F42" i="11"/>
  <c r="E42" i="11"/>
  <c r="F35" i="11"/>
  <c r="E35" i="11"/>
  <c r="F36" i="11"/>
  <c r="E36" i="11"/>
  <c r="F34" i="11"/>
  <c r="E34" i="11"/>
  <c r="E47" i="11" a="1"/>
  <c r="E57" i="7"/>
  <c r="F57" i="7" s="1"/>
  <c r="D63" i="7"/>
  <c r="E55" i="7"/>
  <c r="F55" i="7" s="1"/>
  <c r="D61" i="7"/>
  <c r="D65" i="7" s="1"/>
  <c r="E56" i="7"/>
  <c r="F56" i="7" s="1"/>
  <c r="D62" i="7"/>
  <c r="D59" i="9"/>
  <c r="H49" i="6"/>
  <c r="I49" i="6"/>
  <c r="H44" i="6"/>
  <c r="I44" i="6"/>
  <c r="H40" i="6"/>
  <c r="I40" i="6"/>
  <c r="I41" i="6"/>
  <c r="H41" i="6"/>
  <c r="H48" i="6"/>
  <c r="I48" i="6"/>
  <c r="H52" i="6"/>
  <c r="I52" i="6"/>
  <c r="H46" i="6"/>
  <c r="I46" i="6"/>
  <c r="H45" i="6"/>
  <c r="I45" i="6"/>
  <c r="I55" i="6"/>
  <c r="H55" i="6"/>
  <c r="H51" i="6"/>
  <c r="I51" i="6"/>
  <c r="I47" i="6"/>
  <c r="H47" i="6"/>
  <c r="C61" i="6"/>
  <c r="D61" i="6" s="1"/>
  <c r="H37" i="6"/>
  <c r="I37" i="6"/>
  <c r="H56" i="6"/>
  <c r="I56" i="6"/>
  <c r="I38" i="6"/>
  <c r="H38" i="6"/>
  <c r="H54" i="6"/>
  <c r="I54" i="6"/>
  <c r="H53" i="6"/>
  <c r="I53" i="6"/>
  <c r="H39" i="6"/>
  <c r="I39" i="6"/>
  <c r="H42" i="6"/>
  <c r="I42" i="6"/>
  <c r="H50" i="6"/>
  <c r="I50" i="6"/>
  <c r="I43" i="6"/>
  <c r="H43" i="6"/>
  <c r="D65" i="8"/>
  <c r="D66" i="8"/>
  <c r="E62" i="8" s="1"/>
  <c r="F62" i="8" s="1"/>
  <c r="B32" i="2"/>
  <c r="B35" i="2" s="1"/>
  <c r="B39" i="2"/>
  <c r="F25" i="2" s="1"/>
  <c r="B41" i="2"/>
  <c r="H25" i="2" s="1"/>
  <c r="B40" i="2"/>
  <c r="G25" i="2" s="1"/>
  <c r="F23" i="2"/>
  <c r="C23" i="2"/>
  <c r="C24" i="2"/>
  <c r="B28" i="2"/>
  <c r="H23" i="2"/>
  <c r="F2" i="2"/>
  <c r="B4" i="2"/>
  <c r="G9" i="2"/>
  <c r="F9" i="2"/>
  <c r="G8" i="2"/>
  <c r="E38" i="11" l="1"/>
  <c r="F38" i="11"/>
  <c r="F45" i="11"/>
  <c r="E45" i="11"/>
  <c r="E39" i="11"/>
  <c r="F39" i="11"/>
  <c r="E41" i="11"/>
  <c r="F41" i="11"/>
  <c r="F47" i="11"/>
  <c r="E47" i="11"/>
  <c r="E56" i="9"/>
  <c r="E57" i="9"/>
  <c r="E58" i="9"/>
  <c r="C63" i="6"/>
  <c r="D72" i="8"/>
  <c r="D70" i="8"/>
  <c r="E64" i="8"/>
  <c r="F64" i="8" s="1"/>
  <c r="D69" i="8"/>
  <c r="E63" i="8"/>
  <c r="F63" i="8" s="1"/>
  <c r="E65" i="8"/>
  <c r="F65" i="8" s="1"/>
  <c r="B7" i="2"/>
  <c r="G3" i="2" s="1"/>
  <c r="B6" i="2"/>
  <c r="I23" i="2"/>
  <c r="B38" i="2"/>
  <c r="H24" i="2" s="1"/>
  <c r="H26" i="2" s="1"/>
  <c r="B37" i="2"/>
  <c r="G24" i="2" s="1"/>
  <c r="G26" i="2" s="1"/>
  <c r="B36" i="2"/>
  <c r="I25" i="2"/>
  <c r="B29" i="1" a="1"/>
  <c r="C30" i="1" s="1"/>
  <c r="B13" i="1" a="1"/>
  <c r="B15" i="1" s="1"/>
  <c r="D73" i="8" l="1"/>
  <c r="D63" i="6"/>
  <c r="C64" i="6"/>
  <c r="D64" i="6" s="1"/>
  <c r="F24" i="2"/>
  <c r="C42" i="2"/>
  <c r="C43" i="2" s="1"/>
  <c r="F3" i="2"/>
  <c r="F4" i="2" s="1"/>
  <c r="G2" i="2"/>
  <c r="H10" i="2" s="1"/>
  <c r="C8" i="2"/>
  <c r="B30" i="1"/>
  <c r="C29" i="1"/>
  <c r="B29" i="1"/>
  <c r="D15" i="1"/>
  <c r="C13" i="1"/>
  <c r="B13" i="1"/>
  <c r="C15" i="1"/>
  <c r="D14" i="1"/>
  <c r="C14" i="1"/>
  <c r="B14" i="1"/>
  <c r="D13" i="1"/>
  <c r="L27" i="1"/>
  <c r="L26" i="1"/>
  <c r="L25" i="1"/>
  <c r="L24" i="1"/>
  <c r="N4" i="1"/>
  <c r="O4" i="1"/>
  <c r="P4" i="1"/>
  <c r="Q4" i="1"/>
  <c r="N5" i="1"/>
  <c r="O5" i="1"/>
  <c r="P5" i="1"/>
  <c r="Q5" i="1"/>
  <c r="N6" i="1"/>
  <c r="O6" i="1"/>
  <c r="P6" i="1"/>
  <c r="Q6" i="1"/>
  <c r="N7" i="1"/>
  <c r="O7" i="1"/>
  <c r="P7" i="1"/>
  <c r="Q7" i="1"/>
  <c r="N8" i="1"/>
  <c r="O8" i="1"/>
  <c r="P8" i="1"/>
  <c r="Q8" i="1"/>
  <c r="N9" i="1"/>
  <c r="O9" i="1"/>
  <c r="P9" i="1"/>
  <c r="Q9" i="1"/>
  <c r="N10" i="1"/>
  <c r="O10" i="1"/>
  <c r="P10" i="1"/>
  <c r="Q10" i="1"/>
  <c r="N11" i="1"/>
  <c r="O11" i="1"/>
  <c r="P11" i="1"/>
  <c r="Q11" i="1"/>
  <c r="Q3" i="1"/>
  <c r="P3" i="1"/>
  <c r="O3" i="1"/>
  <c r="N3" i="1"/>
  <c r="D70" i="6" l="1"/>
  <c r="E62" i="6"/>
  <c r="F62" i="6" s="1"/>
  <c r="D68" i="6"/>
  <c r="E61" i="6"/>
  <c r="F61" i="6" s="1"/>
  <c r="D67" i="6"/>
  <c r="D71" i="6" s="1"/>
  <c r="E63" i="6"/>
  <c r="F63" i="6" s="1"/>
  <c r="H3" i="2"/>
  <c r="C10" i="2" a="1"/>
  <c r="E13" i="1" a="1"/>
  <c r="E29" i="1" a="1"/>
  <c r="G4" i="2"/>
  <c r="H9" i="2" s="1"/>
  <c r="I9" i="2" s="1"/>
  <c r="I24" i="2"/>
  <c r="F26" i="2"/>
  <c r="H2" i="2"/>
  <c r="F10" i="2" s="1"/>
  <c r="F11" i="2" s="1"/>
  <c r="I29" i="1" a="1"/>
  <c r="L31" i="1" s="1"/>
  <c r="K29" i="1"/>
  <c r="K31" i="1"/>
  <c r="L29" i="1"/>
  <c r="J32" i="1"/>
  <c r="K30" i="1"/>
  <c r="J31" i="1"/>
  <c r="I13" i="1" a="1"/>
  <c r="I13" i="1" s="1"/>
  <c r="F19" i="2" l="1"/>
  <c r="E30" i="1"/>
  <c r="E29" i="1"/>
  <c r="E15" i="1"/>
  <c r="E13" i="1"/>
  <c r="E14" i="1"/>
  <c r="C10" i="2"/>
  <c r="C12" i="2"/>
  <c r="C11" i="2"/>
  <c r="H8" i="2"/>
  <c r="I8" i="2" s="1"/>
  <c r="F14" i="2" s="1"/>
  <c r="G10" i="2"/>
  <c r="G11" i="2" s="1"/>
  <c r="G19" i="2" s="1"/>
  <c r="F15" i="2"/>
  <c r="I30" i="2"/>
  <c r="J30" i="2" s="1"/>
  <c r="I31" i="2"/>
  <c r="J31" i="2" s="1"/>
  <c r="I29" i="2"/>
  <c r="J29" i="2" s="1"/>
  <c r="F32" i="2"/>
  <c r="F33" i="2" s="1"/>
  <c r="H32" i="2"/>
  <c r="H33" i="2" s="1"/>
  <c r="G32" i="2"/>
  <c r="G33" i="2" s="1"/>
  <c r="L30" i="1"/>
  <c r="K32" i="1"/>
  <c r="J29" i="1"/>
  <c r="J30" i="1"/>
  <c r="I31" i="1"/>
  <c r="I32" i="1"/>
  <c r="I29" i="1"/>
  <c r="R29" i="1" s="1" a="1"/>
  <c r="I30" i="1"/>
  <c r="L32" i="1"/>
  <c r="I14" i="1"/>
  <c r="K21" i="1"/>
  <c r="J17" i="1"/>
  <c r="L20" i="1"/>
  <c r="L16" i="1"/>
  <c r="Q14" i="1"/>
  <c r="K14" i="1"/>
  <c r="K17" i="1"/>
  <c r="J15" i="1"/>
  <c r="L17" i="1"/>
  <c r="P15" i="1"/>
  <c r="I16" i="1"/>
  <c r="Q19" i="1"/>
  <c r="P17" i="1"/>
  <c r="L13" i="1"/>
  <c r="P14" i="1"/>
  <c r="O16" i="1"/>
  <c r="K15" i="1"/>
  <c r="N15" i="1"/>
  <c r="L14" i="1"/>
  <c r="P19" i="1"/>
  <c r="O15" i="1"/>
  <c r="M18" i="1"/>
  <c r="Q17" i="1"/>
  <c r="K18" i="1"/>
  <c r="N20" i="1"/>
  <c r="M15" i="1"/>
  <c r="N16" i="1"/>
  <c r="J14" i="1"/>
  <c r="O19" i="1"/>
  <c r="O13" i="1"/>
  <c r="N13" i="1"/>
  <c r="I19" i="1"/>
  <c r="M17" i="1"/>
  <c r="Q15" i="1"/>
  <c r="M21" i="1"/>
  <c r="P16" i="1"/>
  <c r="K16" i="1"/>
  <c r="L18" i="1"/>
  <c r="O17" i="1"/>
  <c r="M14" i="1"/>
  <c r="N18" i="1"/>
  <c r="I18" i="1"/>
  <c r="Q20" i="1"/>
  <c r="I21" i="1"/>
  <c r="L19" i="1"/>
  <c r="J18" i="1"/>
  <c r="O21" i="1"/>
  <c r="Q21" i="1"/>
  <c r="K20" i="1"/>
  <c r="Q16" i="1"/>
  <c r="Q18" i="1"/>
  <c r="K13" i="1"/>
  <c r="I17" i="1"/>
  <c r="P20" i="1"/>
  <c r="O14" i="1"/>
  <c r="Q13" i="1"/>
  <c r="J13" i="1"/>
  <c r="C44" i="2" s="1" a="1"/>
  <c r="J21" i="1"/>
  <c r="O18" i="1"/>
  <c r="N14" i="1"/>
  <c r="I15" i="1"/>
  <c r="P18" i="1"/>
  <c r="P13" i="1"/>
  <c r="M16" i="1"/>
  <c r="M20" i="1"/>
  <c r="P21" i="1"/>
  <c r="K19" i="1"/>
  <c r="N21" i="1"/>
  <c r="I20" i="1"/>
  <c r="N19" i="1"/>
  <c r="J19" i="1"/>
  <c r="J20" i="1"/>
  <c r="N17" i="1"/>
  <c r="M19" i="1"/>
  <c r="J16" i="1"/>
  <c r="L21" i="1"/>
  <c r="O20" i="1"/>
  <c r="L15" i="1"/>
  <c r="M13" i="1"/>
  <c r="F18" i="2" l="1"/>
  <c r="G18" i="2"/>
  <c r="F36" i="2"/>
  <c r="C46" i="2"/>
  <c r="C52" i="2"/>
  <c r="C44" i="2"/>
  <c r="C51" i="2"/>
  <c r="C47" i="2"/>
  <c r="C50" i="2"/>
  <c r="C49" i="2"/>
  <c r="C48" i="2"/>
  <c r="C45" i="2"/>
  <c r="R32" i="1"/>
  <c r="R29" i="1"/>
  <c r="R30" i="1"/>
  <c r="R31" i="1"/>
  <c r="R13" i="1" a="1"/>
  <c r="G15" i="2"/>
  <c r="G14" i="2"/>
  <c r="I33" i="2"/>
  <c r="H37" i="2"/>
  <c r="F37" i="2"/>
  <c r="G36" i="2"/>
  <c r="H36" i="2"/>
  <c r="J32" i="2"/>
  <c r="F38" i="2"/>
  <c r="G38" i="2"/>
  <c r="H38" i="2"/>
  <c r="G37" i="2"/>
  <c r="R13" i="1" l="1"/>
  <c r="R17" i="1"/>
  <c r="R16" i="1"/>
  <c r="R14" i="1"/>
  <c r="R21" i="1"/>
  <c r="R20" i="1"/>
  <c r="R19" i="1"/>
  <c r="R18" i="1"/>
  <c r="R15" i="1"/>
</calcChain>
</file>

<file path=xl/comments1.xml><?xml version="1.0" encoding="utf-8"?>
<comments xmlns="http://schemas.openxmlformats.org/spreadsheetml/2006/main">
  <authors>
    <author>作者</author>
  </authors>
  <commentList>
    <comment ref="B62" author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=(重复数-1）*环境数</t>
        </r>
      </text>
    </comment>
  </commentList>
</comments>
</file>

<file path=xl/sharedStrings.xml><?xml version="1.0" encoding="utf-8"?>
<sst xmlns="http://schemas.openxmlformats.org/spreadsheetml/2006/main" count="1080" uniqueCount="257">
  <si>
    <t>m</t>
    <phoneticPr fontId="1" type="noConversion"/>
  </si>
  <si>
    <t>a1</t>
    <phoneticPr fontId="1" type="noConversion"/>
  </si>
  <si>
    <t>d1</t>
    <phoneticPr fontId="1" type="noConversion"/>
  </si>
  <si>
    <t>a2</t>
    <phoneticPr fontId="1" type="noConversion"/>
  </si>
  <si>
    <t>d2</t>
    <phoneticPr fontId="1" type="noConversion"/>
  </si>
  <si>
    <t>aa</t>
    <phoneticPr fontId="1" type="noConversion"/>
  </si>
  <si>
    <t>ad</t>
    <phoneticPr fontId="1" type="noConversion"/>
  </si>
  <si>
    <t>da</t>
    <phoneticPr fontId="1" type="noConversion"/>
  </si>
  <si>
    <t>dd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</si>
  <si>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</si>
  <si>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</si>
  <si>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</si>
  <si>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</si>
  <si>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</si>
  <si>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</si>
  <si>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</si>
  <si>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</si>
  <si>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</si>
  <si>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F2</t>
    <phoneticPr fontId="1" type="noConversion"/>
  </si>
  <si>
    <t xml:space="preserve"> </t>
    <phoneticPr fontId="1" type="noConversion"/>
  </si>
  <si>
    <t>m</t>
    <phoneticPr fontId="1" type="noConversion"/>
  </si>
  <si>
    <t>a</t>
    <phoneticPr fontId="1" type="noConversion"/>
  </si>
  <si>
    <t>d</t>
    <phoneticPr fontId="1" type="noConversion"/>
  </si>
  <si>
    <t>AA</t>
    <phoneticPr fontId="1" type="noConversion"/>
  </si>
  <si>
    <t>Aa</t>
    <phoneticPr fontId="1" type="noConversion"/>
  </si>
  <si>
    <t>aa</t>
    <phoneticPr fontId="1" type="noConversion"/>
  </si>
  <si>
    <t>One locus model</t>
    <phoneticPr fontId="1" type="noConversion"/>
  </si>
  <si>
    <t>Two locus model</t>
    <phoneticPr fontId="1" type="noConversion"/>
  </si>
  <si>
    <t>AA</t>
    <phoneticPr fontId="1" type="noConversion"/>
  </si>
  <si>
    <t>Aa</t>
    <phoneticPr fontId="1" type="noConversion"/>
  </si>
  <si>
    <t>Value</t>
    <phoneticPr fontId="1" type="noConversion"/>
  </si>
  <si>
    <t>One locus</t>
    <phoneticPr fontId="1" type="noConversion"/>
  </si>
  <si>
    <t>Genotype</t>
    <phoneticPr fontId="1" type="noConversion"/>
  </si>
  <si>
    <t>aa</t>
    <phoneticPr fontId="1" type="noConversion"/>
  </si>
  <si>
    <t>Freq.</t>
    <phoneticPr fontId="1" type="noConversion"/>
  </si>
  <si>
    <t>Freq</t>
    <phoneticPr fontId="1" type="noConversion"/>
  </si>
  <si>
    <t>A</t>
    <phoneticPr fontId="1" type="noConversion"/>
  </si>
  <si>
    <t>a</t>
    <phoneticPr fontId="1" type="noConversion"/>
  </si>
  <si>
    <t>Value</t>
    <phoneticPr fontId="1" type="noConversion"/>
  </si>
  <si>
    <t>Mean</t>
    <phoneticPr fontId="1" type="noConversion"/>
  </si>
  <si>
    <t>Col mean</t>
    <phoneticPr fontId="1" type="noConversion"/>
  </si>
  <si>
    <t>Row mean</t>
    <phoneticPr fontId="1" type="noConversion"/>
  </si>
  <si>
    <t>Col effect</t>
    <phoneticPr fontId="1" type="noConversion"/>
  </si>
  <si>
    <t>Row effect</t>
    <phoneticPr fontId="1" type="noConversion"/>
  </si>
  <si>
    <t>Row sum</t>
    <phoneticPr fontId="1" type="noConversion"/>
  </si>
  <si>
    <t>Col sum</t>
    <phoneticPr fontId="1" type="noConversion"/>
  </si>
  <si>
    <t>m</t>
    <phoneticPr fontId="1" type="noConversion"/>
  </si>
  <si>
    <t>a</t>
    <phoneticPr fontId="1" type="noConversion"/>
  </si>
  <si>
    <t>d</t>
    <phoneticPr fontId="1" type="noConversion"/>
  </si>
  <si>
    <t>Two locus</t>
    <phoneticPr fontId="1" type="noConversion"/>
  </si>
  <si>
    <t>B</t>
    <phoneticPr fontId="1" type="noConversion"/>
  </si>
  <si>
    <t>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</si>
  <si>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</si>
  <si>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</si>
  <si>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</si>
  <si>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</si>
  <si>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</si>
  <si>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</si>
  <si>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</si>
  <si>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</si>
  <si>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aabb</t>
    <phoneticPr fontId="1" type="noConversion"/>
  </si>
  <si>
    <t>AA</t>
    <phoneticPr fontId="1" type="noConversion"/>
  </si>
  <si>
    <t>Aa</t>
    <phoneticPr fontId="1" type="noConversion"/>
  </si>
  <si>
    <t>aa</t>
    <phoneticPr fontId="1" type="noConversion"/>
  </si>
  <si>
    <t>BB</t>
    <phoneticPr fontId="1" type="noConversion"/>
  </si>
  <si>
    <t>Bb</t>
    <phoneticPr fontId="1" type="noConversion"/>
  </si>
  <si>
    <t>bb</t>
    <phoneticPr fontId="1" type="noConversion"/>
  </si>
  <si>
    <t>Mean</t>
    <phoneticPr fontId="1" type="noConversion"/>
  </si>
  <si>
    <t>a1</t>
    <phoneticPr fontId="1" type="noConversion"/>
  </si>
  <si>
    <t>d1</t>
    <phoneticPr fontId="1" type="noConversion"/>
  </si>
  <si>
    <t>a2</t>
    <phoneticPr fontId="1" type="noConversion"/>
  </si>
  <si>
    <t>d2</t>
    <phoneticPr fontId="1" type="noConversion"/>
  </si>
  <si>
    <t>ad</t>
    <phoneticPr fontId="1" type="noConversion"/>
  </si>
  <si>
    <t>da</t>
    <phoneticPr fontId="1" type="noConversion"/>
  </si>
  <si>
    <t>dd</t>
    <phoneticPr fontId="1" type="noConversion"/>
  </si>
  <si>
    <t>Freq</t>
    <phoneticPr fontId="1" type="noConversion"/>
  </si>
  <si>
    <t>BB</t>
    <phoneticPr fontId="1" type="noConversion"/>
  </si>
  <si>
    <t>Value</t>
    <phoneticPr fontId="1" type="noConversion"/>
  </si>
  <si>
    <t>Dominance deviation</t>
    <phoneticPr fontId="1" type="noConversion"/>
  </si>
  <si>
    <t>Epistasis deviation</t>
    <phoneticPr fontId="1" type="noConversion"/>
  </si>
  <si>
    <t xml:space="preserve"> </t>
    <phoneticPr fontId="1" type="noConversion"/>
  </si>
  <si>
    <t>Variance</t>
    <phoneticPr fontId="1" type="noConversion"/>
  </si>
  <si>
    <t>Locus A</t>
    <phoneticPr fontId="1" type="noConversion"/>
  </si>
  <si>
    <t>Locus B</t>
    <phoneticPr fontId="1" type="noConversion"/>
  </si>
  <si>
    <t>A by B</t>
    <phoneticPr fontId="1" type="noConversion"/>
  </si>
  <si>
    <t>Total</t>
    <phoneticPr fontId="1" type="noConversion"/>
  </si>
  <si>
    <t>DH or RIL</t>
    <phoneticPr fontId="1" type="noConversion"/>
  </si>
  <si>
    <t xml:space="preserve"> </t>
    <phoneticPr fontId="1" type="noConversion"/>
  </si>
  <si>
    <t>Breeding value</t>
    <phoneticPr fontId="1" type="noConversion"/>
  </si>
  <si>
    <t>VarA</t>
    <phoneticPr fontId="1" type="noConversion"/>
  </si>
  <si>
    <t>VarD</t>
    <phoneticPr fontId="1" type="noConversion"/>
  </si>
  <si>
    <t>VarG</t>
    <phoneticPr fontId="1" type="noConversion"/>
  </si>
  <si>
    <t>VarG</t>
    <phoneticPr fontId="1" type="noConversion"/>
  </si>
  <si>
    <t>L1</t>
  </si>
  <si>
    <t>L2</t>
  </si>
  <si>
    <t>L3</t>
  </si>
  <si>
    <t>L4</t>
  </si>
  <si>
    <t>L5</t>
  </si>
  <si>
    <t>L6</t>
  </si>
  <si>
    <t>L7</t>
  </si>
  <si>
    <t>L8</t>
  </si>
  <si>
    <t>L9</t>
  </si>
  <si>
    <t>L10</t>
  </si>
  <si>
    <t>L11</t>
  </si>
  <si>
    <t>L12</t>
  </si>
  <si>
    <t>L13</t>
  </si>
  <si>
    <t>L14</t>
  </si>
  <si>
    <t>L15</t>
  </si>
  <si>
    <t>L16</t>
  </si>
  <si>
    <t>L17</t>
  </si>
  <si>
    <t>L18</t>
  </si>
  <si>
    <t>L19</t>
  </si>
  <si>
    <t>L20</t>
  </si>
  <si>
    <t>自交系</t>
    <phoneticPr fontId="1" type="noConversion"/>
  </si>
  <si>
    <t>重复1</t>
  </si>
  <si>
    <t>重复1</t>
    <phoneticPr fontId="1" type="noConversion"/>
  </si>
  <si>
    <t>重复2</t>
  </si>
  <si>
    <t>重复3</t>
  </si>
  <si>
    <t>干旱环境</t>
    <phoneticPr fontId="1" type="noConversion"/>
  </si>
  <si>
    <t>非干旱环境</t>
    <phoneticPr fontId="1" type="noConversion"/>
  </si>
  <si>
    <t>行平均</t>
    <phoneticPr fontId="1" type="noConversion"/>
  </si>
  <si>
    <t>行效应</t>
    <phoneticPr fontId="1" type="noConversion"/>
  </si>
  <si>
    <t>总平均</t>
    <phoneticPr fontId="1" type="noConversion"/>
  </si>
  <si>
    <t>变异来源</t>
    <phoneticPr fontId="1" type="noConversion"/>
  </si>
  <si>
    <t>基因型</t>
    <phoneticPr fontId="1" type="noConversion"/>
  </si>
  <si>
    <t>剩余</t>
    <phoneticPr fontId="1" type="noConversion"/>
  </si>
  <si>
    <t>自由度</t>
    <phoneticPr fontId="1" type="noConversion"/>
  </si>
  <si>
    <t>总和</t>
    <phoneticPr fontId="1" type="noConversion"/>
  </si>
  <si>
    <t>平方和</t>
    <phoneticPr fontId="1" type="noConversion"/>
  </si>
  <si>
    <t>均方</t>
    <phoneticPr fontId="1" type="noConversion"/>
  </si>
  <si>
    <t>F值</t>
    <phoneticPr fontId="1" type="noConversion"/>
  </si>
  <si>
    <t>P值</t>
    <phoneticPr fontId="1" type="noConversion"/>
  </si>
  <si>
    <t>VG</t>
    <phoneticPr fontId="1" type="noConversion"/>
  </si>
  <si>
    <t>Verror</t>
    <phoneticPr fontId="1" type="noConversion"/>
  </si>
  <si>
    <t>重复平均数遗传力</t>
    <phoneticPr fontId="1" type="noConversion"/>
  </si>
  <si>
    <t xml:space="preserve"> </t>
    <phoneticPr fontId="1" type="noConversion"/>
  </si>
  <si>
    <t>列平均</t>
    <phoneticPr fontId="1" type="noConversion"/>
  </si>
  <si>
    <t>列效应</t>
    <phoneticPr fontId="1" type="noConversion"/>
  </si>
  <si>
    <t>环境</t>
    <phoneticPr fontId="1" type="noConversion"/>
  </si>
  <si>
    <t>互作</t>
    <phoneticPr fontId="1" type="noConversion"/>
  </si>
  <si>
    <t>互作效应</t>
    <phoneticPr fontId="1" type="noConversion"/>
  </si>
  <si>
    <t>F值 (固定模型）</t>
    <phoneticPr fontId="1" type="noConversion"/>
  </si>
  <si>
    <t>VE</t>
    <phoneticPr fontId="1" type="noConversion"/>
  </si>
  <si>
    <t>VGE</t>
    <phoneticPr fontId="1" type="noConversion"/>
  </si>
  <si>
    <t>Asominori</t>
  </si>
  <si>
    <t>IR24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</si>
  <si>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</si>
  <si>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</si>
  <si>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</si>
  <si>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</si>
  <si>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</si>
  <si>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</si>
  <si>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</si>
  <si>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</si>
  <si>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</si>
  <si>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</si>
  <si>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</si>
  <si>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</si>
  <si>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</si>
  <si>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</si>
  <si>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</si>
  <si>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</si>
  <si>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</si>
  <si>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</si>
  <si>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</si>
  <si>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</si>
  <si>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环境E1</t>
    <phoneticPr fontId="1" type="noConversion"/>
  </si>
  <si>
    <t>环境E2</t>
  </si>
  <si>
    <t>环境E2</t>
    <phoneticPr fontId="1" type="noConversion"/>
  </si>
  <si>
    <t>环境E3</t>
  </si>
  <si>
    <t>环境E3</t>
    <phoneticPr fontId="1" type="noConversion"/>
  </si>
  <si>
    <t>环境E4</t>
  </si>
  <si>
    <t>环境E4</t>
    <phoneticPr fontId="1" type="noConversion"/>
  </si>
  <si>
    <t>互作效应</t>
    <phoneticPr fontId="1" type="noConversion"/>
  </si>
  <si>
    <t>干旱环境下的ANOVA</t>
    <phoneticPr fontId="1" type="noConversion"/>
  </si>
  <si>
    <t>非干旱环境下的ANOVA</t>
    <phoneticPr fontId="1" type="noConversion"/>
  </si>
  <si>
    <t>两个环境的联合ANOVA</t>
    <phoneticPr fontId="1" type="noConversion"/>
  </si>
  <si>
    <t>列平均</t>
    <phoneticPr fontId="1" type="noConversion"/>
  </si>
  <si>
    <t>列效应</t>
    <phoneticPr fontId="1" type="noConversion"/>
  </si>
  <si>
    <t>重复（区组）</t>
    <phoneticPr fontId="1" type="noConversion"/>
  </si>
  <si>
    <t xml:space="preserve"> </t>
    <phoneticPr fontId="1" type="noConversion"/>
  </si>
  <si>
    <t>环境内平均</t>
    <phoneticPr fontId="1" type="noConversion"/>
  </si>
  <si>
    <t>环境内区组平均</t>
    <phoneticPr fontId="1" type="noConversion"/>
  </si>
  <si>
    <t>环境内区组效应</t>
    <phoneticPr fontId="1" type="noConversion"/>
  </si>
  <si>
    <t>环境内重复</t>
    <phoneticPr fontId="1" type="noConversion"/>
  </si>
  <si>
    <t>环境内重复</t>
    <phoneticPr fontId="1" type="noConversion"/>
  </si>
  <si>
    <t>平均</t>
  </si>
  <si>
    <t>b1</t>
    <phoneticPr fontId="9" type="noConversion"/>
  </si>
  <si>
    <t>b0</t>
    <phoneticPr fontId="9" type="noConversion"/>
  </si>
  <si>
    <t>COEF</t>
    <phoneticPr fontId="9" type="noConversion"/>
  </si>
  <si>
    <t>SE</t>
    <phoneticPr fontId="9" type="noConversion"/>
  </si>
  <si>
    <t>R^2/SEy</t>
    <phoneticPr fontId="9" type="noConversion"/>
  </si>
  <si>
    <t>F/df</t>
    <phoneticPr fontId="9" type="noConversion"/>
  </si>
  <si>
    <t>SSreg/SSresid</t>
    <phoneticPr fontId="9" type="noConversion"/>
  </si>
  <si>
    <t>SSreg</t>
    <phoneticPr fontId="9" type="noConversion"/>
  </si>
  <si>
    <t>SSresid</t>
    <phoneticPr fontId="9" type="noConversion"/>
  </si>
  <si>
    <t>Coefficient</t>
    <phoneticPr fontId="9" type="noConversion"/>
  </si>
  <si>
    <t>R2</t>
    <phoneticPr fontId="9" type="noConversion"/>
  </si>
  <si>
    <t>mean</t>
    <phoneticPr fontId="9" type="noConversion"/>
  </si>
  <si>
    <t>COTTON</t>
    <phoneticPr fontId="9" type="noConversion"/>
  </si>
  <si>
    <t>mean</t>
    <phoneticPr fontId="9" type="noConversion"/>
  </si>
  <si>
    <t>基因型效应</t>
  </si>
  <si>
    <t>环境效应</t>
  </si>
  <si>
    <t>环境1</t>
  </si>
  <si>
    <t>环境2</t>
  </si>
  <si>
    <t>环境3</t>
  </si>
  <si>
    <t>环境4</t>
  </si>
  <si>
    <t>环境5</t>
  </si>
  <si>
    <t>环境6</t>
  </si>
  <si>
    <t>环境7</t>
  </si>
  <si>
    <t>环境8</t>
  </si>
  <si>
    <t>品系1</t>
  </si>
  <si>
    <t>品系2</t>
  </si>
  <si>
    <t>品系3</t>
  </si>
  <si>
    <t>品系4</t>
  </si>
  <si>
    <t>品系5</t>
  </si>
  <si>
    <t>品系6</t>
  </si>
  <si>
    <t>品系7</t>
  </si>
  <si>
    <t>品系8</t>
  </si>
  <si>
    <t>品系9</t>
  </si>
  <si>
    <t>品系10</t>
  </si>
  <si>
    <t>环境效应</t>
    <phoneticPr fontId="9" type="noConversion"/>
  </si>
  <si>
    <t>品系1</t>
    <phoneticPr fontId="9" type="noConversion"/>
  </si>
  <si>
    <r>
      <t>品系2</t>
    </r>
    <r>
      <rPr>
        <sz val="12"/>
        <rFont val="宋体"/>
        <family val="3"/>
        <charset val="134"/>
      </rPr>
      <t/>
    </r>
  </si>
  <si>
    <r>
      <t>品系3</t>
    </r>
    <r>
      <rPr>
        <sz val="12"/>
        <rFont val="宋体"/>
        <family val="3"/>
        <charset val="134"/>
      </rPr>
      <t/>
    </r>
  </si>
  <si>
    <r>
      <t>品系4</t>
    </r>
    <r>
      <rPr>
        <sz val="12"/>
        <rFont val="宋体"/>
        <family val="3"/>
        <charset val="134"/>
      </rPr>
      <t/>
    </r>
  </si>
  <si>
    <r>
      <t>品系5</t>
    </r>
    <r>
      <rPr>
        <sz val="12"/>
        <rFont val="宋体"/>
        <family val="3"/>
        <charset val="134"/>
      </rPr>
      <t/>
    </r>
  </si>
  <si>
    <r>
      <t>品系6</t>
    </r>
    <r>
      <rPr>
        <sz val="12"/>
        <rFont val="宋体"/>
        <family val="3"/>
        <charset val="134"/>
      </rPr>
      <t/>
    </r>
  </si>
  <si>
    <r>
      <t>品系7</t>
    </r>
    <r>
      <rPr>
        <sz val="12"/>
        <rFont val="宋体"/>
        <family val="3"/>
        <charset val="134"/>
      </rPr>
      <t/>
    </r>
  </si>
  <si>
    <r>
      <t>品系8</t>
    </r>
    <r>
      <rPr>
        <sz val="12"/>
        <rFont val="宋体"/>
        <family val="3"/>
        <charset val="134"/>
      </rPr>
      <t/>
    </r>
  </si>
  <si>
    <r>
      <t>品系9</t>
    </r>
    <r>
      <rPr>
        <sz val="12"/>
        <rFont val="宋体"/>
        <family val="3"/>
        <charset val="134"/>
      </rPr>
      <t/>
    </r>
  </si>
  <si>
    <r>
      <t>品系10</t>
    </r>
    <r>
      <rPr>
        <sz val="12"/>
        <rFont val="宋体"/>
        <family val="3"/>
        <charset val="134"/>
      </rPr>
      <t/>
    </r>
  </si>
  <si>
    <t>平均</t>
    <phoneticPr fontId="9" type="noConversion"/>
  </si>
  <si>
    <t>基因型效应</t>
    <phoneticPr fontId="9" type="noConversion"/>
  </si>
  <si>
    <t xml:space="preserve"> </t>
    <phoneticPr fontId="1" type="noConversion"/>
  </si>
  <si>
    <t>COTTON</t>
  </si>
  <si>
    <t>mean</t>
  </si>
  <si>
    <t>环境</t>
    <phoneticPr fontId="1" type="noConversion"/>
  </si>
  <si>
    <t>开花期</t>
    <phoneticPr fontId="1" type="noConversion"/>
  </si>
  <si>
    <t>重复</t>
    <phoneticPr fontId="1" type="noConversion"/>
  </si>
  <si>
    <t>平均数</t>
    <phoneticPr fontId="1" type="noConversion"/>
  </si>
  <si>
    <t>环境内区组</t>
    <phoneticPr fontId="1" type="noConversion"/>
  </si>
  <si>
    <t>效应</t>
    <phoneticPr fontId="1" type="noConversion"/>
  </si>
  <si>
    <t>总效应</t>
    <phoneticPr fontId="1" type="noConversion"/>
  </si>
  <si>
    <r>
      <t>基因型</t>
    </r>
    <r>
      <rPr>
        <sz val="11"/>
        <color theme="1"/>
        <rFont val="宋体"/>
        <family val="3"/>
        <charset val="134"/>
      </rPr>
      <t>×环境</t>
    </r>
    <phoneticPr fontId="1" type="noConversion"/>
  </si>
  <si>
    <r>
      <t>基因型</t>
    </r>
    <r>
      <rPr>
        <sz val="11"/>
        <color theme="1"/>
        <rFont val="宋体"/>
        <family val="3"/>
        <charset val="134"/>
      </rPr>
      <t>×环境</t>
    </r>
    <phoneticPr fontId="1" type="noConversion"/>
  </si>
  <si>
    <t>随机误差</t>
    <phoneticPr fontId="1" type="noConversion"/>
  </si>
  <si>
    <t>环境内总平均</t>
    <phoneticPr fontId="1" type="noConversion"/>
  </si>
  <si>
    <t>变异来源</t>
    <phoneticPr fontId="1" type="noConversion"/>
  </si>
  <si>
    <t>自由度</t>
    <phoneticPr fontId="1" type="noConversion"/>
  </si>
  <si>
    <t>平方和</t>
    <phoneticPr fontId="1" type="noConversion"/>
  </si>
  <si>
    <t>均方</t>
    <phoneticPr fontId="1" type="noConversion"/>
  </si>
  <si>
    <t>显著性概率</t>
    <phoneticPr fontId="1" type="noConversion"/>
  </si>
  <si>
    <t>基因型间</t>
    <phoneticPr fontId="1" type="noConversion"/>
  </si>
  <si>
    <t>环境间</t>
    <phoneticPr fontId="1" type="noConversion"/>
  </si>
  <si>
    <t>总计</t>
    <phoneticPr fontId="1" type="noConversion"/>
  </si>
  <si>
    <t>F值 (固定模型)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</si>
</sst>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0_ "/>
  </numFmts>
  <fonts count="1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rgb="FFFF0000"/>
      <name val="宋体"/>
      <family val="2"/>
      <scheme val="minor"/>
    </font>
    <font>
      <sz val="10.5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.5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56">
    <xf numFmtId="0" fontId="0" fillId="0" borderId="0" xfId="0"/>
    <xf numFmtId="0" fontId="0" fillId="2" borderId="0" xfId="0" applyFill="1"/>
    <xf numFmtId="0" fontId="2" fillId="3" borderId="0" xfId="0" applyFont="1" applyFill="1"/>
    <xf numFmtId="0" fontId="0" fillId="0" borderId="0" xfId="0" applyBorder="1"/>
    <xf numFmtId="0" fontId="0" fillId="2" borderId="0" xfId="0" applyFill="1" applyBorder="1"/>
    <xf numFmtId="0" fontId="0" fillId="0" borderId="0" xfId="0" applyFill="1" applyBorder="1"/>
    <xf numFmtId="0" fontId="0" fillId="3" borderId="0" xfId="0" applyFill="1" applyBorder="1"/>
    <xf numFmtId="0" fontId="0" fillId="4" borderId="0" xfId="0" applyFill="1" applyBorder="1"/>
    <xf numFmtId="0" fontId="0" fillId="5" borderId="0" xfId="0" applyFill="1" applyBorder="1"/>
    <xf numFmtId="0" fontId="3" fillId="0" borderId="0" xfId="0" applyFont="1" applyBorder="1" applyAlignment="1">
      <alignment horizontal="left" vertical="center"/>
    </xf>
    <xf numFmtId="0" fontId="4" fillId="0" borderId="0" xfId="0" applyFont="1" applyBorder="1"/>
    <xf numFmtId="0" fontId="4" fillId="0" borderId="5" xfId="0" applyFont="1" applyBorder="1"/>
    <xf numFmtId="0" fontId="4" fillId="0" borderId="2" xfId="0" applyFont="1" applyBorder="1"/>
    <xf numFmtId="0" fontId="4" fillId="0" borderId="8" xfId="0" applyFont="1" applyBorder="1"/>
    <xf numFmtId="0" fontId="3" fillId="0" borderId="5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/>
    <xf numFmtId="0" fontId="3" fillId="0" borderId="5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4" fillId="0" borderId="2" xfId="0" applyFont="1" applyFill="1" applyBorder="1"/>
    <xf numFmtId="0" fontId="3" fillId="0" borderId="8" xfId="0" applyFont="1" applyFill="1" applyBorder="1" applyAlignment="1">
      <alignment horizontal="left" vertical="center"/>
    </xf>
    <xf numFmtId="0" fontId="4" fillId="0" borderId="8" xfId="0" applyFont="1" applyFill="1" applyBorder="1"/>
    <xf numFmtId="0" fontId="4" fillId="0" borderId="9" xfId="0" applyFont="1" applyBorder="1"/>
    <xf numFmtId="0" fontId="4" fillId="0" borderId="3" xfId="0" applyFont="1" applyBorder="1"/>
    <xf numFmtId="0" fontId="4" fillId="0" borderId="1" xfId="0" applyFont="1" applyFill="1" applyBorder="1"/>
    <xf numFmtId="0" fontId="4" fillId="0" borderId="1" xfId="0" applyFont="1" applyBorder="1"/>
    <xf numFmtId="0" fontId="3" fillId="0" borderId="4" xfId="0" applyFont="1" applyBorder="1" applyAlignment="1">
      <alignment horizontal="left" vertical="center"/>
    </xf>
    <xf numFmtId="0" fontId="4" fillId="0" borderId="12" xfId="0" applyFont="1" applyBorder="1"/>
    <xf numFmtId="0" fontId="4" fillId="0" borderId="0" xfId="0" applyFont="1"/>
    <xf numFmtId="0" fontId="5" fillId="0" borderId="11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4" fillId="0" borderId="6" xfId="0" applyFont="1" applyBorder="1"/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13" xfId="0" applyBorder="1"/>
    <xf numFmtId="0" fontId="0" fillId="0" borderId="3" xfId="0" applyBorder="1"/>
    <xf numFmtId="0" fontId="0" fillId="0" borderId="14" xfId="0" applyBorder="1"/>
    <xf numFmtId="0" fontId="0" fillId="0" borderId="4" xfId="0" applyBorder="1"/>
    <xf numFmtId="0" fontId="0" fillId="0" borderId="5" xfId="0" applyBorder="1"/>
    <xf numFmtId="0" fontId="0" fillId="0" borderId="15" xfId="0" applyBorder="1"/>
    <xf numFmtId="0" fontId="0" fillId="0" borderId="16" xfId="0" applyBorder="1"/>
    <xf numFmtId="0" fontId="0" fillId="0" borderId="6" xfId="0" applyBorder="1"/>
    <xf numFmtId="0" fontId="0" fillId="0" borderId="17" xfId="0" applyBorder="1"/>
    <xf numFmtId="0" fontId="4" fillId="2" borderId="0" xfId="0" applyFont="1" applyFill="1" applyBorder="1"/>
    <xf numFmtId="0" fontId="4" fillId="2" borderId="5" xfId="0" applyFont="1" applyFill="1" applyBorder="1"/>
    <xf numFmtId="176" fontId="10" fillId="0" borderId="0" xfId="1" applyNumberFormat="1" applyFont="1" applyBorder="1" applyAlignment="1">
      <alignment horizontal="left" vertical="top" wrapText="1"/>
    </xf>
    <xf numFmtId="176" fontId="10" fillId="0" borderId="0" xfId="1" applyNumberFormat="1" applyFont="1" applyFill="1" applyBorder="1" applyAlignment="1">
      <alignment horizontal="left" vertical="top" wrapText="1"/>
    </xf>
    <xf numFmtId="176" fontId="10" fillId="0" borderId="0" xfId="1" applyNumberFormat="1" applyFont="1" applyBorder="1" applyAlignment="1">
      <alignment horizontal="left"/>
    </xf>
    <xf numFmtId="0" fontId="11" fillId="0" borderId="0" xfId="1" applyFont="1" applyBorder="1" applyAlignment="1">
      <alignment horizontal="center" vertical="top" wrapText="1"/>
    </xf>
    <xf numFmtId="177" fontId="10" fillId="0" borderId="0" xfId="1" applyNumberFormat="1" applyFont="1" applyBorder="1" applyAlignment="1">
      <alignment horizontal="left"/>
    </xf>
    <xf numFmtId="0" fontId="0" fillId="6" borderId="0" xfId="0" applyFill="1" applyBorder="1"/>
    <xf numFmtId="0" fontId="4" fillId="6" borderId="0" xfId="0" applyFont="1" applyFill="1" applyBorder="1"/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GEtabacco!$A$32</c:f>
              <c:strCache>
                <c:ptCount val="1"/>
                <c:pt idx="0">
                  <c:v>品系1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GEtabacco!$B$32:$I$32</c:f>
              <c:numCache>
                <c:formatCode>0.00_ </c:formatCode>
                <c:ptCount val="8"/>
                <c:pt idx="0">
                  <c:v>70</c:v>
                </c:pt>
                <c:pt idx="1">
                  <c:v>75.75</c:v>
                </c:pt>
                <c:pt idx="2">
                  <c:v>77.25</c:v>
                </c:pt>
                <c:pt idx="3">
                  <c:v>81.25</c:v>
                </c:pt>
                <c:pt idx="4">
                  <c:v>87</c:v>
                </c:pt>
                <c:pt idx="5">
                  <c:v>86.87</c:v>
                </c:pt>
                <c:pt idx="6">
                  <c:v>101.75</c:v>
                </c:pt>
                <c:pt idx="7">
                  <c:v>99.12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GEtabacco!$A$33</c:f>
              <c:strCache>
                <c:ptCount val="1"/>
                <c:pt idx="0">
                  <c:v>品系2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GEtabacco!$B$33:$I$33</c:f>
              <c:numCache>
                <c:formatCode>0.00_ </c:formatCode>
                <c:ptCount val="8"/>
                <c:pt idx="0">
                  <c:v>93.75</c:v>
                </c:pt>
                <c:pt idx="1">
                  <c:v>96.37</c:v>
                </c:pt>
                <c:pt idx="2">
                  <c:v>98.87</c:v>
                </c:pt>
                <c:pt idx="3">
                  <c:v>99.62</c:v>
                </c:pt>
                <c:pt idx="4">
                  <c:v>106.5</c:v>
                </c:pt>
                <c:pt idx="5">
                  <c:v>112.62</c:v>
                </c:pt>
                <c:pt idx="6">
                  <c:v>120.62</c:v>
                </c:pt>
                <c:pt idx="7">
                  <c:v>113.12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GEtabacco!$A$34</c:f>
              <c:strCache>
                <c:ptCount val="1"/>
                <c:pt idx="0">
                  <c:v>品系3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GEtabacco!$B$34:$I$34</c:f>
              <c:numCache>
                <c:formatCode>0.00_ </c:formatCode>
                <c:ptCount val="8"/>
                <c:pt idx="0">
                  <c:v>90</c:v>
                </c:pt>
                <c:pt idx="1">
                  <c:v>101.62</c:v>
                </c:pt>
                <c:pt idx="2">
                  <c:v>94.37</c:v>
                </c:pt>
                <c:pt idx="3">
                  <c:v>87.25</c:v>
                </c:pt>
                <c:pt idx="4">
                  <c:v>106.87</c:v>
                </c:pt>
                <c:pt idx="5">
                  <c:v>100.62</c:v>
                </c:pt>
                <c:pt idx="6">
                  <c:v>120.25</c:v>
                </c:pt>
                <c:pt idx="7">
                  <c:v>113.87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GEtabacco!$A$35</c:f>
              <c:strCache>
                <c:ptCount val="1"/>
                <c:pt idx="0">
                  <c:v>品系4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GEtabacco!$B$35:$I$35</c:f>
              <c:numCache>
                <c:formatCode>0.00_ </c:formatCode>
                <c:ptCount val="8"/>
                <c:pt idx="0">
                  <c:v>85.62</c:v>
                </c:pt>
                <c:pt idx="1">
                  <c:v>96.25</c:v>
                </c:pt>
                <c:pt idx="2">
                  <c:v>108.37</c:v>
                </c:pt>
                <c:pt idx="3">
                  <c:v>95.12</c:v>
                </c:pt>
                <c:pt idx="4">
                  <c:v>109.37</c:v>
                </c:pt>
                <c:pt idx="5">
                  <c:v>110.12</c:v>
                </c:pt>
                <c:pt idx="6">
                  <c:v>124</c:v>
                </c:pt>
                <c:pt idx="7">
                  <c:v>121.12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GEtabacco!$A$36</c:f>
              <c:strCache>
                <c:ptCount val="1"/>
                <c:pt idx="0">
                  <c:v>品系5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GEtabacco!$B$36:$I$36</c:f>
              <c:numCache>
                <c:formatCode>0.00_ </c:formatCode>
                <c:ptCount val="8"/>
                <c:pt idx="0">
                  <c:v>94</c:v>
                </c:pt>
                <c:pt idx="1">
                  <c:v>106.75</c:v>
                </c:pt>
                <c:pt idx="2">
                  <c:v>107.37</c:v>
                </c:pt>
                <c:pt idx="3">
                  <c:v>111.12</c:v>
                </c:pt>
                <c:pt idx="4">
                  <c:v>114.75</c:v>
                </c:pt>
                <c:pt idx="5">
                  <c:v>128.5</c:v>
                </c:pt>
                <c:pt idx="6">
                  <c:v>122.75</c:v>
                </c:pt>
                <c:pt idx="7">
                  <c:v>127.12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GEtabacco!$A$37</c:f>
              <c:strCache>
                <c:ptCount val="1"/>
                <c:pt idx="0">
                  <c:v>品系6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GEtabacco!$B$37:$I$37</c:f>
              <c:numCache>
                <c:formatCode>0.00_ </c:formatCode>
                <c:ptCount val="8"/>
                <c:pt idx="0">
                  <c:v>115.25</c:v>
                </c:pt>
                <c:pt idx="1">
                  <c:v>118.12</c:v>
                </c:pt>
                <c:pt idx="2">
                  <c:v>118.5</c:v>
                </c:pt>
                <c:pt idx="3">
                  <c:v>124.37</c:v>
                </c:pt>
                <c:pt idx="4">
                  <c:v>130.62</c:v>
                </c:pt>
                <c:pt idx="5">
                  <c:v>132</c:v>
                </c:pt>
                <c:pt idx="6">
                  <c:v>125.25</c:v>
                </c:pt>
                <c:pt idx="7">
                  <c:v>131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GEtabacco!$A$38</c:f>
              <c:strCache>
                <c:ptCount val="1"/>
                <c:pt idx="0">
                  <c:v>品系7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GEtabacco!$B$38:$I$38</c:f>
              <c:numCache>
                <c:formatCode>0.00_ </c:formatCode>
                <c:ptCount val="8"/>
                <c:pt idx="0">
                  <c:v>101.5</c:v>
                </c:pt>
                <c:pt idx="1">
                  <c:v>112.62</c:v>
                </c:pt>
                <c:pt idx="2">
                  <c:v>121.5</c:v>
                </c:pt>
                <c:pt idx="3">
                  <c:v>133</c:v>
                </c:pt>
                <c:pt idx="4">
                  <c:v>132.25</c:v>
                </c:pt>
                <c:pt idx="5">
                  <c:v>148</c:v>
                </c:pt>
                <c:pt idx="6">
                  <c:v>139.62</c:v>
                </c:pt>
                <c:pt idx="7">
                  <c:v>143.25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GEtabacco!$A$39</c:f>
              <c:strCache>
                <c:ptCount val="1"/>
                <c:pt idx="0">
                  <c:v>品系8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GEtabacco!$B$39:$I$39</c:f>
              <c:numCache>
                <c:formatCode>0.00_ </c:formatCode>
                <c:ptCount val="8"/>
                <c:pt idx="0">
                  <c:v>117.375</c:v>
                </c:pt>
                <c:pt idx="1">
                  <c:v>120</c:v>
                </c:pt>
                <c:pt idx="2">
                  <c:v>128</c:v>
                </c:pt>
                <c:pt idx="3">
                  <c:v>135.12</c:v>
                </c:pt>
                <c:pt idx="4">
                  <c:v>127.75</c:v>
                </c:pt>
                <c:pt idx="5">
                  <c:v>149.85</c:v>
                </c:pt>
                <c:pt idx="6">
                  <c:v>142.37</c:v>
                </c:pt>
                <c:pt idx="7">
                  <c:v>144.87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GEtabacco!$A$40</c:f>
              <c:strCache>
                <c:ptCount val="1"/>
                <c:pt idx="0">
                  <c:v>品系9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GEtabacco!$B$40:$I$40</c:f>
              <c:numCache>
                <c:formatCode>0.00_ </c:formatCode>
                <c:ptCount val="8"/>
                <c:pt idx="0">
                  <c:v>111.625</c:v>
                </c:pt>
                <c:pt idx="1">
                  <c:v>116.62</c:v>
                </c:pt>
                <c:pt idx="2">
                  <c:v>126</c:v>
                </c:pt>
                <c:pt idx="3">
                  <c:v>130.25</c:v>
                </c:pt>
                <c:pt idx="4">
                  <c:v>130.75</c:v>
                </c:pt>
                <c:pt idx="5">
                  <c:v>144.62</c:v>
                </c:pt>
                <c:pt idx="6">
                  <c:v>136.87</c:v>
                </c:pt>
                <c:pt idx="7">
                  <c:v>148.25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GEtabacco!$A$41</c:f>
              <c:strCache>
                <c:ptCount val="1"/>
                <c:pt idx="0">
                  <c:v>品系10</c:v>
                </c:pt>
              </c:strCache>
            </c:strRef>
          </c:tx>
          <c:cat>
            <c:strRef>
              <c:f>GEtabacco!$B$31:$I$31</c:f>
              <c:strCache>
                <c:ptCount val="8"/>
                <c:pt idx="0">
                  <c:v>环境4</c:v>
                </c:pt>
                <c:pt idx="1">
                  <c:v>环境2</c:v>
                </c:pt>
                <c:pt idx="2">
                  <c:v>环境3</c:v>
                </c:pt>
                <c:pt idx="3">
                  <c:v>环境6</c:v>
                </c:pt>
                <c:pt idx="4">
                  <c:v>环境1</c:v>
                </c:pt>
                <c:pt idx="5">
                  <c:v>环境5</c:v>
                </c:pt>
                <c:pt idx="6">
                  <c:v>环境8</c:v>
                </c:pt>
                <c:pt idx="7">
                  <c:v>环境7</c:v>
                </c:pt>
              </c:strCache>
            </c:strRef>
          </c:cat>
          <c:val>
            <c:numRef>
              <c:f>GEtabacco!$B$41:$I$41</c:f>
              <c:numCache>
                <c:formatCode>0.00_ </c:formatCode>
                <c:ptCount val="8"/>
                <c:pt idx="0">
                  <c:v>119.25</c:v>
                </c:pt>
                <c:pt idx="1">
                  <c:v>135</c:v>
                </c:pt>
                <c:pt idx="2">
                  <c:v>137.37</c:v>
                </c:pt>
                <c:pt idx="3">
                  <c:v>148.12</c:v>
                </c:pt>
                <c:pt idx="4">
                  <c:v>149.87</c:v>
                </c:pt>
                <c:pt idx="5">
                  <c:v>159.25</c:v>
                </c:pt>
                <c:pt idx="6">
                  <c:v>155.62</c:v>
                </c:pt>
                <c:pt idx="7">
                  <c:v>149.25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485760"/>
        <c:axId val="76487296"/>
      </c:lineChart>
      <c:catAx>
        <c:axId val="76485760"/>
        <c:scaling>
          <c:orientation val="minMax"/>
        </c:scaling>
        <c:delete val="0"/>
        <c:axPos val="b"/>
        <c:majorTickMark val="out"/>
        <c:minorTickMark val="none"/>
        <c:tickLblPos val="nextTo"/>
        <c:crossAx val="76487296"/>
        <c:crosses val="autoZero"/>
        <c:auto val="1"/>
        <c:lblAlgn val="ctr"/>
        <c:lblOffset val="100"/>
        <c:noMultiLvlLbl val="0"/>
      </c:catAx>
      <c:valAx>
        <c:axId val="76487296"/>
        <c:scaling>
          <c:orientation val="minMax"/>
          <c:max val="160"/>
          <c:min val="60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76485760"/>
        <c:crosses val="autoZero"/>
        <c:crossBetween val="between"/>
        <c:majorUnit val="10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GEcotton!$A$50</c:f>
              <c:strCache>
                <c:ptCount val="1"/>
                <c:pt idx="0">
                  <c:v>11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GEcotton!$B$50:$I$50</c:f>
              <c:numCache>
                <c:formatCode>0.00_ </c:formatCode>
                <c:ptCount val="8"/>
                <c:pt idx="0">
                  <c:v>266</c:v>
                </c:pt>
                <c:pt idx="1">
                  <c:v>384</c:v>
                </c:pt>
                <c:pt idx="2">
                  <c:v>517</c:v>
                </c:pt>
                <c:pt idx="3">
                  <c:v>573</c:v>
                </c:pt>
                <c:pt idx="4">
                  <c:v>542</c:v>
                </c:pt>
                <c:pt idx="5">
                  <c:v>702</c:v>
                </c:pt>
                <c:pt idx="6">
                  <c:v>837</c:v>
                </c:pt>
                <c:pt idx="7">
                  <c:v>776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GEcotton!$A$51</c:f>
              <c:strCache>
                <c:ptCount val="1"/>
                <c:pt idx="0">
                  <c:v>10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GEcotton!$B$51:$I$51</c:f>
              <c:numCache>
                <c:formatCode>0.00_ </c:formatCode>
                <c:ptCount val="8"/>
                <c:pt idx="0">
                  <c:v>277</c:v>
                </c:pt>
                <c:pt idx="1">
                  <c:v>481</c:v>
                </c:pt>
                <c:pt idx="2">
                  <c:v>487</c:v>
                </c:pt>
                <c:pt idx="3">
                  <c:v>702</c:v>
                </c:pt>
                <c:pt idx="4">
                  <c:v>814</c:v>
                </c:pt>
                <c:pt idx="5">
                  <c:v>697</c:v>
                </c:pt>
                <c:pt idx="6">
                  <c:v>845</c:v>
                </c:pt>
                <c:pt idx="7">
                  <c:v>954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GEcotton!$A$52</c:f>
              <c:strCache>
                <c:ptCount val="1"/>
                <c:pt idx="0">
                  <c:v>3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GEcotton!$B$52:$I$52</c:f>
              <c:numCache>
                <c:formatCode>0.00_ </c:formatCode>
                <c:ptCount val="8"/>
                <c:pt idx="0">
                  <c:v>384</c:v>
                </c:pt>
                <c:pt idx="1">
                  <c:v>657</c:v>
                </c:pt>
                <c:pt idx="2">
                  <c:v>654</c:v>
                </c:pt>
                <c:pt idx="3">
                  <c:v>783</c:v>
                </c:pt>
                <c:pt idx="4">
                  <c:v>875</c:v>
                </c:pt>
                <c:pt idx="5">
                  <c:v>905</c:v>
                </c:pt>
                <c:pt idx="6">
                  <c:v>924</c:v>
                </c:pt>
                <c:pt idx="7">
                  <c:v>909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GEcotton!$A$53</c:f>
              <c:strCache>
                <c:ptCount val="1"/>
                <c:pt idx="0">
                  <c:v>5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GEcotton!$B$53:$I$53</c:f>
              <c:numCache>
                <c:formatCode>0.00_ </c:formatCode>
                <c:ptCount val="8"/>
                <c:pt idx="0">
                  <c:v>526</c:v>
                </c:pt>
                <c:pt idx="1">
                  <c:v>603</c:v>
                </c:pt>
                <c:pt idx="2">
                  <c:v>671</c:v>
                </c:pt>
                <c:pt idx="3">
                  <c:v>866</c:v>
                </c:pt>
                <c:pt idx="4">
                  <c:v>920</c:v>
                </c:pt>
                <c:pt idx="5">
                  <c:v>881</c:v>
                </c:pt>
                <c:pt idx="6">
                  <c:v>788</c:v>
                </c:pt>
                <c:pt idx="7">
                  <c:v>989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GEcotton!$A$54</c:f>
              <c:strCache>
                <c:ptCount val="1"/>
                <c:pt idx="0">
                  <c:v>2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GEcotton!$B$54:$I$54</c:f>
              <c:numCache>
                <c:formatCode>0.00_ </c:formatCode>
                <c:ptCount val="8"/>
                <c:pt idx="0">
                  <c:v>405</c:v>
                </c:pt>
                <c:pt idx="1">
                  <c:v>869</c:v>
                </c:pt>
                <c:pt idx="2">
                  <c:v>719</c:v>
                </c:pt>
                <c:pt idx="3">
                  <c:v>671</c:v>
                </c:pt>
                <c:pt idx="4">
                  <c:v>877</c:v>
                </c:pt>
                <c:pt idx="5">
                  <c:v>914</c:v>
                </c:pt>
                <c:pt idx="6">
                  <c:v>1020</c:v>
                </c:pt>
                <c:pt idx="7">
                  <c:v>986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GEcotton!$A$55</c:f>
              <c:strCache>
                <c:ptCount val="1"/>
                <c:pt idx="0">
                  <c:v>13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GEcotton!$B$55:$I$55</c:f>
              <c:numCache>
                <c:formatCode>0.00_ </c:formatCode>
                <c:ptCount val="8"/>
                <c:pt idx="0">
                  <c:v>402</c:v>
                </c:pt>
                <c:pt idx="1">
                  <c:v>745</c:v>
                </c:pt>
                <c:pt idx="2">
                  <c:v>646</c:v>
                </c:pt>
                <c:pt idx="3">
                  <c:v>897</c:v>
                </c:pt>
                <c:pt idx="4">
                  <c:v>817</c:v>
                </c:pt>
                <c:pt idx="5">
                  <c:v>938</c:v>
                </c:pt>
                <c:pt idx="6">
                  <c:v>893</c:v>
                </c:pt>
                <c:pt idx="7">
                  <c:v>1165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GEcotton!$A$56</c:f>
              <c:strCache>
                <c:ptCount val="1"/>
                <c:pt idx="0">
                  <c:v>14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GEcotton!$B$56:$I$56</c:f>
              <c:numCache>
                <c:formatCode>0.00_ </c:formatCode>
                <c:ptCount val="8"/>
                <c:pt idx="0">
                  <c:v>455</c:v>
                </c:pt>
                <c:pt idx="1">
                  <c:v>791</c:v>
                </c:pt>
                <c:pt idx="2">
                  <c:v>781</c:v>
                </c:pt>
                <c:pt idx="3">
                  <c:v>785</c:v>
                </c:pt>
                <c:pt idx="4">
                  <c:v>947</c:v>
                </c:pt>
                <c:pt idx="5">
                  <c:v>831</c:v>
                </c:pt>
                <c:pt idx="6">
                  <c:v>923</c:v>
                </c:pt>
                <c:pt idx="7">
                  <c:v>992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GEcotton!$A$57</c:f>
              <c:strCache>
                <c:ptCount val="1"/>
                <c:pt idx="0">
                  <c:v>6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GEcotton!$B$57:$I$57</c:f>
              <c:numCache>
                <c:formatCode>0.00_ </c:formatCode>
                <c:ptCount val="8"/>
                <c:pt idx="0">
                  <c:v>376</c:v>
                </c:pt>
                <c:pt idx="1">
                  <c:v>741</c:v>
                </c:pt>
                <c:pt idx="2">
                  <c:v>744</c:v>
                </c:pt>
                <c:pt idx="3">
                  <c:v>889</c:v>
                </c:pt>
                <c:pt idx="4">
                  <c:v>921</c:v>
                </c:pt>
                <c:pt idx="5">
                  <c:v>1018</c:v>
                </c:pt>
                <c:pt idx="6">
                  <c:v>992</c:v>
                </c:pt>
                <c:pt idx="7">
                  <c:v>863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GEcotton!$A$58</c:f>
              <c:strCache>
                <c:ptCount val="1"/>
                <c:pt idx="0">
                  <c:v>7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GEcotton!$B$58:$I$58</c:f>
              <c:numCache>
                <c:formatCode>0.00_ </c:formatCode>
                <c:ptCount val="8"/>
                <c:pt idx="0">
                  <c:v>463</c:v>
                </c:pt>
                <c:pt idx="1">
                  <c:v>686</c:v>
                </c:pt>
                <c:pt idx="2">
                  <c:v>800</c:v>
                </c:pt>
                <c:pt idx="3">
                  <c:v>881</c:v>
                </c:pt>
                <c:pt idx="4">
                  <c:v>905</c:v>
                </c:pt>
                <c:pt idx="5">
                  <c:v>979</c:v>
                </c:pt>
                <c:pt idx="6">
                  <c:v>1029</c:v>
                </c:pt>
                <c:pt idx="7">
                  <c:v>858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GEcotton!$A$59</c:f>
              <c:strCache>
                <c:ptCount val="1"/>
                <c:pt idx="0">
                  <c:v>4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GEcotton!$B$59:$I$59</c:f>
              <c:numCache>
                <c:formatCode>0.00_ </c:formatCode>
                <c:ptCount val="8"/>
                <c:pt idx="0">
                  <c:v>405</c:v>
                </c:pt>
                <c:pt idx="1">
                  <c:v>696</c:v>
                </c:pt>
                <c:pt idx="2">
                  <c:v>829</c:v>
                </c:pt>
                <c:pt idx="3">
                  <c:v>825</c:v>
                </c:pt>
                <c:pt idx="4">
                  <c:v>932</c:v>
                </c:pt>
                <c:pt idx="5">
                  <c:v>962</c:v>
                </c:pt>
                <c:pt idx="6">
                  <c:v>983</c:v>
                </c:pt>
                <c:pt idx="7">
                  <c:v>997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GEcotton!$A$60</c:f>
              <c:strCache>
                <c:ptCount val="1"/>
                <c:pt idx="0">
                  <c:v>9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GEcotton!$B$60:$I$60</c:f>
              <c:numCache>
                <c:formatCode>0.00_ </c:formatCode>
                <c:ptCount val="8"/>
                <c:pt idx="0">
                  <c:v>477</c:v>
                </c:pt>
                <c:pt idx="1">
                  <c:v>819</c:v>
                </c:pt>
                <c:pt idx="2">
                  <c:v>729</c:v>
                </c:pt>
                <c:pt idx="3">
                  <c:v>699</c:v>
                </c:pt>
                <c:pt idx="4">
                  <c:v>863</c:v>
                </c:pt>
                <c:pt idx="5">
                  <c:v>939</c:v>
                </c:pt>
                <c:pt idx="6">
                  <c:v>1047</c:v>
                </c:pt>
                <c:pt idx="7">
                  <c:v>1064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GEcotton!$A$61</c:f>
              <c:strCache>
                <c:ptCount val="1"/>
                <c:pt idx="0">
                  <c:v>1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GEcotton!$B$61:$I$61</c:f>
              <c:numCache>
                <c:formatCode>0.00_ </c:formatCode>
                <c:ptCount val="8"/>
                <c:pt idx="0">
                  <c:v>416</c:v>
                </c:pt>
                <c:pt idx="1">
                  <c:v>761</c:v>
                </c:pt>
                <c:pt idx="2">
                  <c:v>779</c:v>
                </c:pt>
                <c:pt idx="3">
                  <c:v>826</c:v>
                </c:pt>
                <c:pt idx="4">
                  <c:v>962</c:v>
                </c:pt>
                <c:pt idx="5">
                  <c:v>955</c:v>
                </c:pt>
                <c:pt idx="6">
                  <c:v>912</c:v>
                </c:pt>
                <c:pt idx="7">
                  <c:v>1048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GEcotton!$A$62</c:f>
              <c:strCache>
                <c:ptCount val="1"/>
                <c:pt idx="0">
                  <c:v>12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GEcotton!$B$62:$I$62</c:f>
              <c:numCache>
                <c:formatCode>0.00_ </c:formatCode>
                <c:ptCount val="8"/>
                <c:pt idx="0">
                  <c:v>401</c:v>
                </c:pt>
                <c:pt idx="1">
                  <c:v>756</c:v>
                </c:pt>
                <c:pt idx="2">
                  <c:v>739</c:v>
                </c:pt>
                <c:pt idx="3">
                  <c:v>945</c:v>
                </c:pt>
                <c:pt idx="4">
                  <c:v>937</c:v>
                </c:pt>
                <c:pt idx="5">
                  <c:v>1004</c:v>
                </c:pt>
                <c:pt idx="6">
                  <c:v>1138</c:v>
                </c:pt>
                <c:pt idx="7">
                  <c:v>932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GEcotton!$A$63</c:f>
              <c:strCache>
                <c:ptCount val="1"/>
                <c:pt idx="0">
                  <c:v>8</c:v>
                </c:pt>
              </c:strCache>
            </c:strRef>
          </c:tx>
          <c:cat>
            <c:strRef>
              <c:f>GEcotton!$B$49:$I$49</c:f>
              <c:strCache>
                <c:ptCount val="8"/>
                <c:pt idx="0">
                  <c:v>环境8</c:v>
                </c:pt>
                <c:pt idx="1">
                  <c:v>环境1</c:v>
                </c:pt>
                <c:pt idx="2">
                  <c:v>环境5</c:v>
                </c:pt>
                <c:pt idx="3">
                  <c:v>环境6</c:v>
                </c:pt>
                <c:pt idx="4">
                  <c:v>环境2</c:v>
                </c:pt>
                <c:pt idx="5">
                  <c:v>环境4</c:v>
                </c:pt>
                <c:pt idx="6">
                  <c:v>环境3</c:v>
                </c:pt>
                <c:pt idx="7">
                  <c:v>环境7</c:v>
                </c:pt>
              </c:strCache>
            </c:strRef>
          </c:cat>
          <c:val>
            <c:numRef>
              <c:f>GEcotton!$B$63:$I$63</c:f>
              <c:numCache>
                <c:formatCode>0.00_ </c:formatCode>
                <c:ptCount val="8"/>
                <c:pt idx="0">
                  <c:v>498</c:v>
                </c:pt>
                <c:pt idx="1">
                  <c:v>776</c:v>
                </c:pt>
                <c:pt idx="2">
                  <c:v>783</c:v>
                </c:pt>
                <c:pt idx="3">
                  <c:v>877</c:v>
                </c:pt>
                <c:pt idx="4">
                  <c:v>1030</c:v>
                </c:pt>
                <c:pt idx="5">
                  <c:v>972</c:v>
                </c:pt>
                <c:pt idx="6">
                  <c:v>1003</c:v>
                </c:pt>
                <c:pt idx="7">
                  <c:v>1053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387456"/>
        <c:axId val="76388992"/>
      </c:lineChart>
      <c:catAx>
        <c:axId val="76387456"/>
        <c:scaling>
          <c:orientation val="minMax"/>
        </c:scaling>
        <c:delete val="0"/>
        <c:axPos val="b"/>
        <c:majorTickMark val="out"/>
        <c:minorTickMark val="none"/>
        <c:tickLblPos val="nextTo"/>
        <c:crossAx val="76388992"/>
        <c:crosses val="autoZero"/>
        <c:auto val="1"/>
        <c:lblAlgn val="ctr"/>
        <c:lblOffset val="100"/>
        <c:noMultiLvlLbl val="0"/>
      </c:catAx>
      <c:valAx>
        <c:axId val="76388992"/>
        <c:scaling>
          <c:orientation val="minMax"/>
          <c:max val="1200"/>
          <c:min val="200"/>
        </c:scaling>
        <c:delete val="0"/>
        <c:axPos val="l"/>
        <c:majorGridlines/>
        <c:numFmt formatCode="General" sourceLinked="0"/>
        <c:majorTickMark val="out"/>
        <c:minorTickMark val="none"/>
        <c:tickLblPos val="nextTo"/>
        <c:crossAx val="76387456"/>
        <c:crosses val="autoZero"/>
        <c:crossBetween val="between"/>
        <c:majorUnit val="100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44</xdr:row>
      <xdr:rowOff>0</xdr:rowOff>
    </xdr:from>
    <xdr:to>
      <xdr:col>7</xdr:col>
      <xdr:colOff>22860</xdr:colOff>
      <xdr:row>62</xdr:row>
      <xdr:rowOff>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617220</xdr:colOff>
      <xdr:row>39</xdr:row>
      <xdr:rowOff>144780</xdr:rowOff>
    </xdr:from>
    <xdr:to>
      <xdr:col>16</xdr:col>
      <xdr:colOff>510540</xdr:colOff>
      <xdr:row>64</xdr:row>
      <xdr:rowOff>11430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zoomScale="110" zoomScaleNormal="110" workbookViewId="0">
      <selection activeCell="O23" sqref="O23"/>
    </sheetView>
  </sheetViews>
  <sheetFormatPr defaultColWidth="6.44140625" defaultRowHeight="14.4" x14ac:dyDescent="0.25"/>
  <cols>
    <col min="1" max="1" width="17.21875" bestFit="1" customWidth="1"/>
    <col min="7" max="7" width="1.33203125" style="2" customWidth="1"/>
    <col min="8" max="8" width="17.21875" bestFit="1" customWidth="1"/>
    <col min="18" max="18" width="8.5546875" bestFit="1" customWidth="1"/>
  </cols>
  <sheetData>
    <row r="1" spans="1:18" x14ac:dyDescent="0.25">
      <c r="A1" t="s">
        <v>26</v>
      </c>
      <c r="H1" t="s">
        <v>27</v>
      </c>
    </row>
    <row r="2" spans="1:18" x14ac:dyDescent="0.25">
      <c r="A2" s="1" t="s">
        <v>18</v>
      </c>
      <c r="B2" t="s">
        <v>20</v>
      </c>
      <c r="C2" t="s">
        <v>21</v>
      </c>
      <c r="D2" t="s">
        <v>22</v>
      </c>
      <c r="E2" t="s">
        <v>30</v>
      </c>
      <c r="H2" s="1" t="s">
        <v>18</v>
      </c>
      <c r="I2" t="s">
        <v>0</v>
      </c>
      <c r="J2" t="s">
        <v>1</v>
      </c>
      <c r="K2" t="s">
        <v>2</v>
      </c>
      <c r="L2" t="s">
        <v>3</v>
      </c>
      <c r="M2" t="s">
        <v>4</v>
      </c>
      <c r="N2" t="s">
        <v>5</v>
      </c>
      <c r="O2" t="s">
        <v>6</v>
      </c>
      <c r="P2" t="s">
        <v>7</v>
      </c>
      <c r="Q2" t="s">
        <v>8</v>
      </c>
      <c r="R2" t="s">
        <v>30</v>
      </c>
    </row>
    <row r="3" spans="1:18" x14ac:dyDescent="0.25">
      <c r="A3" t="s">
        <v>23</v>
      </c>
      <c r="B3" s="36">
        <v>1</v>
      </c>
      <c r="C3" s="37">
        <v>1</v>
      </c>
      <c r="D3" s="38">
        <v>0</v>
      </c>
      <c r="E3" s="44">
        <v>8</v>
      </c>
      <c r="H3" t="s">
        <v>9</v>
      </c>
      <c r="I3" s="36">
        <v>1</v>
      </c>
      <c r="J3" s="37">
        <v>1</v>
      </c>
      <c r="K3" s="37">
        <v>0</v>
      </c>
      <c r="L3" s="37">
        <v>1</v>
      </c>
      <c r="M3" s="37">
        <v>0</v>
      </c>
      <c r="N3" s="37">
        <f>J3*L3</f>
        <v>1</v>
      </c>
      <c r="O3" s="37">
        <f>J3*M3</f>
        <v>0</v>
      </c>
      <c r="P3" s="37">
        <f>K3*L3</f>
        <v>0</v>
      </c>
      <c r="Q3" s="38">
        <f>K3*M3</f>
        <v>0</v>
      </c>
      <c r="R3" s="44">
        <v>8</v>
      </c>
    </row>
    <row r="4" spans="1:18" x14ac:dyDescent="0.25">
      <c r="A4" t="s">
        <v>24</v>
      </c>
      <c r="B4" s="39">
        <v>1</v>
      </c>
      <c r="C4" s="3">
        <v>0</v>
      </c>
      <c r="D4" s="40">
        <v>1</v>
      </c>
      <c r="E4" s="45">
        <v>3</v>
      </c>
      <c r="H4" t="s">
        <v>10</v>
      </c>
      <c r="I4" s="39">
        <v>1</v>
      </c>
      <c r="J4" s="3">
        <v>1</v>
      </c>
      <c r="K4" s="3">
        <v>0</v>
      </c>
      <c r="L4" s="3">
        <v>0</v>
      </c>
      <c r="M4" s="3">
        <v>1</v>
      </c>
      <c r="N4" s="3">
        <f t="shared" ref="N4:N11" si="0">J4*L4</f>
        <v>0</v>
      </c>
      <c r="O4" s="3">
        <f t="shared" ref="O4:O11" si="1">J4*M4</f>
        <v>1</v>
      </c>
      <c r="P4" s="3">
        <f t="shared" ref="P4:P11" si="2">K4*L4</f>
        <v>0</v>
      </c>
      <c r="Q4" s="40">
        <f t="shared" ref="Q4:Q11" si="3">K4*M4</f>
        <v>0</v>
      </c>
      <c r="R4" s="45">
        <v>3</v>
      </c>
    </row>
    <row r="5" spans="1:18" x14ac:dyDescent="0.25">
      <c r="A5" t="s">
        <v>25</v>
      </c>
      <c r="B5" s="41">
        <v>1</v>
      </c>
      <c r="C5" s="42">
        <v>-1</v>
      </c>
      <c r="D5" s="43">
        <v>0</v>
      </c>
      <c r="E5" s="46">
        <v>5</v>
      </c>
      <c r="H5" t="s">
        <v>11</v>
      </c>
      <c r="I5" s="39">
        <v>1</v>
      </c>
      <c r="J5" s="3">
        <v>1</v>
      </c>
      <c r="K5" s="3">
        <v>0</v>
      </c>
      <c r="L5" s="3">
        <v>-1</v>
      </c>
      <c r="M5" s="3">
        <v>0</v>
      </c>
      <c r="N5" s="3">
        <f t="shared" si="0"/>
        <v>-1</v>
      </c>
      <c r="O5" s="3">
        <f t="shared" si="1"/>
        <v>0</v>
      </c>
      <c r="P5" s="3">
        <f t="shared" si="2"/>
        <v>0</v>
      </c>
      <c r="Q5" s="40">
        <f t="shared" si="3"/>
        <v>0</v>
      </c>
      <c r="R5" s="45">
        <v>5</v>
      </c>
    </row>
    <row r="6" spans="1:18" x14ac:dyDescent="0.25">
      <c r="H6" t="s">
        <v>12</v>
      </c>
      <c r="I6" s="39">
        <v>1</v>
      </c>
      <c r="J6" s="3">
        <v>0</v>
      </c>
      <c r="K6" s="3">
        <v>1</v>
      </c>
      <c r="L6" s="3">
        <v>1</v>
      </c>
      <c r="M6" s="3">
        <v>0</v>
      </c>
      <c r="N6" s="3">
        <f t="shared" si="0"/>
        <v>0</v>
      </c>
      <c r="O6" s="3">
        <f t="shared" si="1"/>
        <v>0</v>
      </c>
      <c r="P6" s="3">
        <f t="shared" si="2"/>
        <v>1</v>
      </c>
      <c r="Q6" s="40">
        <f t="shared" si="3"/>
        <v>0</v>
      </c>
      <c r="R6" s="45">
        <v>0</v>
      </c>
    </row>
    <row r="7" spans="1:18" x14ac:dyDescent="0.25">
      <c r="H7" t="s">
        <v>13</v>
      </c>
      <c r="I7" s="39">
        <v>1</v>
      </c>
      <c r="J7" s="3">
        <v>0</v>
      </c>
      <c r="K7" s="3">
        <v>1</v>
      </c>
      <c r="L7" s="3">
        <v>0</v>
      </c>
      <c r="M7" s="3">
        <v>1</v>
      </c>
      <c r="N7" s="3">
        <f t="shared" si="0"/>
        <v>0</v>
      </c>
      <c r="O7" s="3">
        <f t="shared" si="1"/>
        <v>0</v>
      </c>
      <c r="P7" s="3">
        <f t="shared" si="2"/>
        <v>0</v>
      </c>
      <c r="Q7" s="40">
        <f t="shared" si="3"/>
        <v>1</v>
      </c>
      <c r="R7" s="45">
        <v>1</v>
      </c>
    </row>
    <row r="8" spans="1:18" x14ac:dyDescent="0.25">
      <c r="H8" t="s">
        <v>14</v>
      </c>
      <c r="I8" s="39">
        <v>1</v>
      </c>
      <c r="J8" s="3">
        <v>0</v>
      </c>
      <c r="K8" s="3">
        <v>1</v>
      </c>
      <c r="L8" s="3">
        <v>-1</v>
      </c>
      <c r="M8" s="3">
        <v>0</v>
      </c>
      <c r="N8" s="3">
        <f t="shared" si="0"/>
        <v>0</v>
      </c>
      <c r="O8" s="3">
        <f t="shared" si="1"/>
        <v>0</v>
      </c>
      <c r="P8" s="3">
        <f t="shared" si="2"/>
        <v>-1</v>
      </c>
      <c r="Q8" s="40">
        <f t="shared" si="3"/>
        <v>0</v>
      </c>
      <c r="R8" s="45">
        <v>2</v>
      </c>
    </row>
    <row r="9" spans="1:18" x14ac:dyDescent="0.25">
      <c r="H9" t="s">
        <v>15</v>
      </c>
      <c r="I9" s="39">
        <v>1</v>
      </c>
      <c r="J9" s="3">
        <v>-1</v>
      </c>
      <c r="K9" s="3">
        <v>0</v>
      </c>
      <c r="L9" s="3">
        <v>1</v>
      </c>
      <c r="M9" s="3">
        <v>0</v>
      </c>
      <c r="N9" s="3">
        <f t="shared" si="0"/>
        <v>-1</v>
      </c>
      <c r="O9" s="3">
        <f t="shared" si="1"/>
        <v>0</v>
      </c>
      <c r="P9" s="3">
        <f t="shared" si="2"/>
        <v>0</v>
      </c>
      <c r="Q9" s="40">
        <f t="shared" si="3"/>
        <v>0</v>
      </c>
      <c r="R9" s="45">
        <v>1</v>
      </c>
    </row>
    <row r="10" spans="1:18" x14ac:dyDescent="0.25">
      <c r="H10" t="s">
        <v>16</v>
      </c>
      <c r="I10" s="39">
        <v>1</v>
      </c>
      <c r="J10" s="3">
        <v>-1</v>
      </c>
      <c r="K10" s="3">
        <v>0</v>
      </c>
      <c r="L10" s="3">
        <v>0</v>
      </c>
      <c r="M10" s="3">
        <v>1</v>
      </c>
      <c r="N10" s="3">
        <f t="shared" si="0"/>
        <v>0</v>
      </c>
      <c r="O10" s="3">
        <f t="shared" si="1"/>
        <v>-1</v>
      </c>
      <c r="P10" s="3">
        <f t="shared" si="2"/>
        <v>0</v>
      </c>
      <c r="Q10" s="40">
        <f t="shared" si="3"/>
        <v>0</v>
      </c>
      <c r="R10" s="45">
        <v>6</v>
      </c>
    </row>
    <row r="11" spans="1:18" x14ac:dyDescent="0.25">
      <c r="H11" t="s">
        <v>17</v>
      </c>
      <c r="I11" s="41">
        <v>1</v>
      </c>
      <c r="J11" s="42">
        <v>-1</v>
      </c>
      <c r="K11" s="42">
        <v>0</v>
      </c>
      <c r="L11" s="42">
        <v>-1</v>
      </c>
      <c r="M11" s="42">
        <v>0</v>
      </c>
      <c r="N11" s="42">
        <f t="shared" si="0"/>
        <v>1</v>
      </c>
      <c r="O11" s="42">
        <f t="shared" si="1"/>
        <v>0</v>
      </c>
      <c r="P11" s="42">
        <f t="shared" si="2"/>
        <v>0</v>
      </c>
      <c r="Q11" s="43">
        <f t="shared" si="3"/>
        <v>0</v>
      </c>
      <c r="R11" s="46">
        <v>4</v>
      </c>
    </row>
    <row r="13" spans="1:18" x14ac:dyDescent="0.25">
      <c r="A13" t="s">
        <v>20</v>
      </c>
      <c r="B13" s="36">
        <f t="array" ref="B13:D15">MINVERSE(B3:D5)</f>
        <v>0.5</v>
      </c>
      <c r="C13" s="37">
        <v>0</v>
      </c>
      <c r="D13" s="38">
        <v>0.5</v>
      </c>
      <c r="E13" s="44">
        <f t="array" ref="E13:E15">MMULT(B13:D15,E3:E5)</f>
        <v>6.5</v>
      </c>
      <c r="H13" t="s">
        <v>0</v>
      </c>
      <c r="I13" s="36">
        <f t="array" ref="I13:Q21">MINVERSE(I3:Q11)</f>
        <v>0.25</v>
      </c>
      <c r="J13" s="37">
        <v>0</v>
      </c>
      <c r="K13" s="37">
        <v>0.25</v>
      </c>
      <c r="L13" s="37">
        <v>0</v>
      </c>
      <c r="M13" s="37">
        <v>0</v>
      </c>
      <c r="N13" s="37">
        <v>0</v>
      </c>
      <c r="O13" s="37">
        <v>0.25</v>
      </c>
      <c r="P13" s="37">
        <v>0</v>
      </c>
      <c r="Q13" s="38">
        <v>0.25</v>
      </c>
      <c r="R13" s="44">
        <f t="array" ref="R13:R21">MMULT(I13:Q21,R3:R11)</f>
        <v>4.5</v>
      </c>
    </row>
    <row r="14" spans="1:18" x14ac:dyDescent="0.25">
      <c r="A14" t="s">
        <v>21</v>
      </c>
      <c r="B14" s="39">
        <v>0.5</v>
      </c>
      <c r="C14" s="3">
        <v>0</v>
      </c>
      <c r="D14" s="40">
        <v>-0.5</v>
      </c>
      <c r="E14" s="45">
        <v>1.5</v>
      </c>
      <c r="H14" t="s">
        <v>1</v>
      </c>
      <c r="I14" s="39">
        <v>0.25</v>
      </c>
      <c r="J14" s="3">
        <v>0</v>
      </c>
      <c r="K14" s="3">
        <v>0.25</v>
      </c>
      <c r="L14" s="3">
        <v>0</v>
      </c>
      <c r="M14" s="3">
        <v>0</v>
      </c>
      <c r="N14" s="3">
        <v>0</v>
      </c>
      <c r="O14" s="3">
        <v>-0.25</v>
      </c>
      <c r="P14" s="3">
        <v>0</v>
      </c>
      <c r="Q14" s="40">
        <v>-0.25</v>
      </c>
      <c r="R14" s="45">
        <v>2</v>
      </c>
    </row>
    <row r="15" spans="1:18" x14ac:dyDescent="0.25">
      <c r="A15" t="s">
        <v>22</v>
      </c>
      <c r="B15" s="41">
        <v>-0.5</v>
      </c>
      <c r="C15" s="42">
        <v>1</v>
      </c>
      <c r="D15" s="43">
        <v>-0.5</v>
      </c>
      <c r="E15" s="46">
        <v>-3.5</v>
      </c>
      <c r="H15" t="s">
        <v>2</v>
      </c>
      <c r="I15" s="39">
        <v>-0.25</v>
      </c>
      <c r="J15" s="3">
        <v>0</v>
      </c>
      <c r="K15" s="3">
        <v>-0.25</v>
      </c>
      <c r="L15" s="3">
        <v>0.5</v>
      </c>
      <c r="M15" s="3">
        <v>0</v>
      </c>
      <c r="N15" s="3">
        <v>0.5</v>
      </c>
      <c r="O15" s="3">
        <v>-0.25</v>
      </c>
      <c r="P15" s="3">
        <v>0</v>
      </c>
      <c r="Q15" s="40">
        <v>-0.25</v>
      </c>
      <c r="R15" s="45">
        <v>-3.5</v>
      </c>
    </row>
    <row r="16" spans="1:18" x14ac:dyDescent="0.25">
      <c r="H16" t="s">
        <v>3</v>
      </c>
      <c r="I16" s="39">
        <v>0.25</v>
      </c>
      <c r="J16" s="3">
        <v>0</v>
      </c>
      <c r="K16" s="3">
        <v>-0.25</v>
      </c>
      <c r="L16" s="3">
        <v>0</v>
      </c>
      <c r="M16" s="3">
        <v>0</v>
      </c>
      <c r="N16" s="3">
        <v>0</v>
      </c>
      <c r="O16" s="3">
        <v>0.25</v>
      </c>
      <c r="P16" s="3">
        <v>0</v>
      </c>
      <c r="Q16" s="40">
        <v>-0.25</v>
      </c>
      <c r="R16" s="45">
        <v>0</v>
      </c>
    </row>
    <row r="17" spans="1:18" x14ac:dyDescent="0.25">
      <c r="H17" t="s">
        <v>4</v>
      </c>
      <c r="I17" s="39">
        <v>-0.25</v>
      </c>
      <c r="J17" s="3">
        <v>0.5</v>
      </c>
      <c r="K17" s="3">
        <v>-0.25</v>
      </c>
      <c r="L17" s="3">
        <v>0</v>
      </c>
      <c r="M17" s="3">
        <v>0</v>
      </c>
      <c r="N17" s="3">
        <v>0</v>
      </c>
      <c r="O17" s="3">
        <v>-0.25</v>
      </c>
      <c r="P17" s="3">
        <v>0.5</v>
      </c>
      <c r="Q17" s="40">
        <v>-0.25</v>
      </c>
      <c r="R17" s="45">
        <v>0</v>
      </c>
    </row>
    <row r="18" spans="1:18" x14ac:dyDescent="0.25">
      <c r="H18" t="s">
        <v>5</v>
      </c>
      <c r="I18" s="39">
        <v>0.25</v>
      </c>
      <c r="J18" s="3">
        <v>0</v>
      </c>
      <c r="K18" s="3">
        <v>-0.25</v>
      </c>
      <c r="L18" s="3">
        <v>0</v>
      </c>
      <c r="M18" s="3">
        <v>0</v>
      </c>
      <c r="N18" s="3">
        <v>0</v>
      </c>
      <c r="O18" s="3">
        <v>-0.25</v>
      </c>
      <c r="P18" s="3">
        <v>0</v>
      </c>
      <c r="Q18" s="40">
        <v>0.25</v>
      </c>
      <c r="R18" s="45">
        <v>1.5</v>
      </c>
    </row>
    <row r="19" spans="1:18" x14ac:dyDescent="0.25">
      <c r="H19" t="s">
        <v>6</v>
      </c>
      <c r="I19" s="39">
        <v>-0.25</v>
      </c>
      <c r="J19" s="3">
        <v>0.5</v>
      </c>
      <c r="K19" s="3">
        <v>-0.25</v>
      </c>
      <c r="L19" s="3">
        <v>0</v>
      </c>
      <c r="M19" s="3">
        <v>0</v>
      </c>
      <c r="N19" s="3">
        <v>0</v>
      </c>
      <c r="O19" s="3">
        <v>0.25</v>
      </c>
      <c r="P19" s="3">
        <v>-0.5</v>
      </c>
      <c r="Q19" s="40">
        <v>0.25</v>
      </c>
      <c r="R19" s="45">
        <v>-3.5</v>
      </c>
    </row>
    <row r="20" spans="1:18" x14ac:dyDescent="0.25">
      <c r="H20" t="s">
        <v>7</v>
      </c>
      <c r="I20" s="39">
        <v>-0.25</v>
      </c>
      <c r="J20" s="3">
        <v>0</v>
      </c>
      <c r="K20" s="3">
        <v>0.25</v>
      </c>
      <c r="L20" s="3">
        <v>0.5</v>
      </c>
      <c r="M20" s="3">
        <v>0</v>
      </c>
      <c r="N20" s="3">
        <v>-0.5</v>
      </c>
      <c r="O20" s="3">
        <v>-0.25</v>
      </c>
      <c r="P20" s="3">
        <v>0</v>
      </c>
      <c r="Q20" s="40">
        <v>0.25</v>
      </c>
      <c r="R20" s="45">
        <v>-1</v>
      </c>
    </row>
    <row r="21" spans="1:18" x14ac:dyDescent="0.25">
      <c r="H21" t="s">
        <v>8</v>
      </c>
      <c r="I21" s="41">
        <v>0.25</v>
      </c>
      <c r="J21" s="42">
        <v>-0.5</v>
      </c>
      <c r="K21" s="42">
        <v>0.25</v>
      </c>
      <c r="L21" s="42">
        <v>-0.5</v>
      </c>
      <c r="M21" s="42">
        <v>1</v>
      </c>
      <c r="N21" s="42">
        <v>-0.5</v>
      </c>
      <c r="O21" s="42">
        <v>0.25</v>
      </c>
      <c r="P21" s="42">
        <v>-0.5</v>
      </c>
      <c r="Q21" s="43">
        <v>0.25</v>
      </c>
      <c r="R21" s="46">
        <v>0</v>
      </c>
    </row>
    <row r="23" spans="1:18" x14ac:dyDescent="0.25">
      <c r="A23" s="1" t="s">
        <v>86</v>
      </c>
      <c r="B23" t="s">
        <v>20</v>
      </c>
      <c r="C23" t="s">
        <v>21</v>
      </c>
      <c r="E23" t="s">
        <v>30</v>
      </c>
      <c r="H23" s="1" t="s">
        <v>86</v>
      </c>
      <c r="I23" t="s">
        <v>0</v>
      </c>
      <c r="J23" t="s">
        <v>1</v>
      </c>
      <c r="K23" t="s">
        <v>3</v>
      </c>
      <c r="L23" t="s">
        <v>5</v>
      </c>
      <c r="R23" t="s">
        <v>30</v>
      </c>
    </row>
    <row r="24" spans="1:18" x14ac:dyDescent="0.25">
      <c r="A24" t="s">
        <v>23</v>
      </c>
      <c r="B24">
        <v>1</v>
      </c>
      <c r="C24">
        <v>1</v>
      </c>
      <c r="E24">
        <v>12</v>
      </c>
      <c r="H24" t="s">
        <v>9</v>
      </c>
      <c r="I24">
        <v>1</v>
      </c>
      <c r="J24">
        <v>1</v>
      </c>
      <c r="K24">
        <v>1</v>
      </c>
      <c r="L24">
        <f>J24*K24</f>
        <v>1</v>
      </c>
      <c r="R24">
        <v>15</v>
      </c>
    </row>
    <row r="25" spans="1:18" x14ac:dyDescent="0.25">
      <c r="A25" t="s">
        <v>25</v>
      </c>
      <c r="B25">
        <v>1</v>
      </c>
      <c r="C25">
        <v>-1</v>
      </c>
      <c r="E25">
        <v>33</v>
      </c>
      <c r="H25" t="s">
        <v>11</v>
      </c>
      <c r="I25">
        <v>1</v>
      </c>
      <c r="J25">
        <v>1</v>
      </c>
      <c r="K25">
        <v>-1</v>
      </c>
      <c r="L25">
        <f>J25*K25</f>
        <v>-1</v>
      </c>
      <c r="P25" t="s">
        <v>19</v>
      </c>
      <c r="R25">
        <v>15</v>
      </c>
    </row>
    <row r="26" spans="1:18" x14ac:dyDescent="0.25">
      <c r="H26" t="s">
        <v>15</v>
      </c>
      <c r="I26">
        <v>1</v>
      </c>
      <c r="J26">
        <v>-1</v>
      </c>
      <c r="K26">
        <v>1</v>
      </c>
      <c r="L26">
        <f>J26*K26</f>
        <v>-1</v>
      </c>
      <c r="R26">
        <v>15</v>
      </c>
    </row>
    <row r="27" spans="1:18" x14ac:dyDescent="0.25">
      <c r="H27" t="s">
        <v>17</v>
      </c>
      <c r="I27">
        <v>1</v>
      </c>
      <c r="J27">
        <v>-1</v>
      </c>
      <c r="K27">
        <v>-1</v>
      </c>
      <c r="L27">
        <f>J27*K27</f>
        <v>1</v>
      </c>
      <c r="R27">
        <v>1</v>
      </c>
    </row>
    <row r="29" spans="1:18" x14ac:dyDescent="0.25">
      <c r="A29" t="s">
        <v>20</v>
      </c>
      <c r="B29">
        <f t="array" ref="B29:C30">MINVERSE(B24:C25)</f>
        <v>0.5</v>
      </c>
      <c r="C29">
        <v>0.5</v>
      </c>
      <c r="E29">
        <f t="array" ref="E29:E30">MMULT(B29:C30,E24:E25)</f>
        <v>22.5</v>
      </c>
      <c r="H29" t="s">
        <v>0</v>
      </c>
      <c r="I29">
        <f t="array" ref="I29:L32">MINVERSE(I24:L27)</f>
        <v>0.25</v>
      </c>
      <c r="J29">
        <v>0.25</v>
      </c>
      <c r="K29">
        <v>0.25</v>
      </c>
      <c r="L29">
        <v>0.25</v>
      </c>
      <c r="R29">
        <f t="array" ref="R29:R32">MMULT(I29:L32,R24:R27)</f>
        <v>11.5</v>
      </c>
    </row>
    <row r="30" spans="1:18" x14ac:dyDescent="0.25">
      <c r="A30" t="s">
        <v>21</v>
      </c>
      <c r="B30">
        <v>0.5</v>
      </c>
      <c r="C30">
        <v>-0.5</v>
      </c>
      <c r="E30">
        <v>-10.5</v>
      </c>
      <c r="H30" t="s">
        <v>1</v>
      </c>
      <c r="I30">
        <v>0.25</v>
      </c>
      <c r="J30">
        <v>0.25</v>
      </c>
      <c r="K30">
        <v>-0.25</v>
      </c>
      <c r="L30">
        <v>-0.25</v>
      </c>
      <c r="R30">
        <v>3.5</v>
      </c>
    </row>
    <row r="31" spans="1:18" x14ac:dyDescent="0.25">
      <c r="H31" t="s">
        <v>3</v>
      </c>
      <c r="I31">
        <v>0.25</v>
      </c>
      <c r="J31">
        <v>-0.25</v>
      </c>
      <c r="K31">
        <v>0.25</v>
      </c>
      <c r="L31">
        <v>-0.25</v>
      </c>
      <c r="R31">
        <v>3.5</v>
      </c>
    </row>
    <row r="32" spans="1:18" x14ac:dyDescent="0.25">
      <c r="E32" t="s">
        <v>87</v>
      </c>
      <c r="H32" t="s">
        <v>5</v>
      </c>
      <c r="I32">
        <v>0.25</v>
      </c>
      <c r="J32">
        <v>-0.25</v>
      </c>
      <c r="K32">
        <v>-0.25</v>
      </c>
      <c r="L32">
        <v>0.25</v>
      </c>
      <c r="R32">
        <v>-3.5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zoomScale="120" zoomScaleNormal="120" workbookViewId="0">
      <selection activeCell="E22" sqref="E22"/>
    </sheetView>
  </sheetViews>
  <sheetFormatPr defaultRowHeight="14.4" x14ac:dyDescent="0.25"/>
  <cols>
    <col min="1" max="3" width="10" style="3" customWidth="1"/>
    <col min="4" max="4" width="3.33203125" style="3" customWidth="1"/>
    <col min="5" max="5" width="21.5546875" style="3" bestFit="1" customWidth="1"/>
    <col min="6" max="10" width="10" style="3" customWidth="1"/>
    <col min="11" max="16384" width="8.88671875" style="3"/>
  </cols>
  <sheetData>
    <row r="1" spans="1:9" x14ac:dyDescent="0.25">
      <c r="A1" s="4" t="s">
        <v>31</v>
      </c>
      <c r="E1" s="3" t="s">
        <v>35</v>
      </c>
      <c r="F1" s="3" t="s">
        <v>36</v>
      </c>
      <c r="G1" s="3" t="s">
        <v>37</v>
      </c>
      <c r="H1" s="3" t="s">
        <v>44</v>
      </c>
    </row>
    <row r="2" spans="1:9" x14ac:dyDescent="0.25">
      <c r="A2" s="3" t="s">
        <v>32</v>
      </c>
      <c r="B2" s="3" t="s">
        <v>34</v>
      </c>
      <c r="C2" s="3" t="s">
        <v>30</v>
      </c>
      <c r="E2" s="3" t="s">
        <v>36</v>
      </c>
      <c r="F2" s="4">
        <f>B5</f>
        <v>0.16000000000000003</v>
      </c>
      <c r="G2" s="4">
        <f>B6/2</f>
        <v>0.24</v>
      </c>
      <c r="H2" s="3">
        <f>SUM(F2:G2)</f>
        <v>0.4</v>
      </c>
    </row>
    <row r="3" spans="1:9" x14ac:dyDescent="0.25">
      <c r="A3" s="3" t="s">
        <v>36</v>
      </c>
      <c r="B3" s="3">
        <v>0.4</v>
      </c>
      <c r="E3" s="3" t="s">
        <v>37</v>
      </c>
      <c r="F3" s="4">
        <f>B6/2</f>
        <v>0.24</v>
      </c>
      <c r="G3" s="4">
        <f>B7</f>
        <v>0.36</v>
      </c>
      <c r="H3" s="3">
        <f>SUM(F3:G3)</f>
        <v>0.6</v>
      </c>
    </row>
    <row r="4" spans="1:9" x14ac:dyDescent="0.25">
      <c r="A4" s="3" t="s">
        <v>37</v>
      </c>
      <c r="B4" s="3">
        <f>1-B3</f>
        <v>0.6</v>
      </c>
      <c r="E4" s="3" t="s">
        <v>45</v>
      </c>
      <c r="F4" s="3">
        <f>SUM(F2:F3)</f>
        <v>0.4</v>
      </c>
      <c r="G4" s="3">
        <f>SUM(G2:G3)</f>
        <v>0.6</v>
      </c>
    </row>
    <row r="5" spans="1:9" x14ac:dyDescent="0.25">
      <c r="A5" s="3" t="s">
        <v>28</v>
      </c>
      <c r="B5" s="7">
        <f>B3^2</f>
        <v>0.16000000000000003</v>
      </c>
      <c r="C5" s="6">
        <v>12</v>
      </c>
    </row>
    <row r="6" spans="1:9" x14ac:dyDescent="0.25">
      <c r="A6" s="3" t="s">
        <v>29</v>
      </c>
      <c r="B6" s="7">
        <f>2*B3*B4</f>
        <v>0.48</v>
      </c>
      <c r="C6" s="6">
        <v>15</v>
      </c>
    </row>
    <row r="7" spans="1:9" x14ac:dyDescent="0.25">
      <c r="A7" s="3" t="s">
        <v>33</v>
      </c>
      <c r="B7" s="7">
        <f>B4^2</f>
        <v>0.36</v>
      </c>
      <c r="C7" s="6">
        <v>1</v>
      </c>
      <c r="E7" s="3" t="s">
        <v>38</v>
      </c>
      <c r="F7" s="3" t="s">
        <v>36</v>
      </c>
      <c r="G7" s="3" t="s">
        <v>37</v>
      </c>
      <c r="H7" s="3" t="s">
        <v>41</v>
      </c>
      <c r="I7" s="3" t="s">
        <v>43</v>
      </c>
    </row>
    <row r="8" spans="1:9" x14ac:dyDescent="0.25">
      <c r="A8" s="3" t="s">
        <v>39</v>
      </c>
      <c r="C8" s="3">
        <f>SUMPRODUCT(B5:B7,C5:C7)</f>
        <v>9.4799999999999986</v>
      </c>
      <c r="E8" s="3" t="s">
        <v>36</v>
      </c>
      <c r="F8" s="4">
        <f>C5</f>
        <v>12</v>
      </c>
      <c r="G8" s="4">
        <f>C6</f>
        <v>15</v>
      </c>
      <c r="H8" s="3">
        <f>SUMPRODUCT(F4:G4,F8:G8)</f>
        <v>13.8</v>
      </c>
      <c r="I8" s="4">
        <f>H8-H10</f>
        <v>4.3200000000000021</v>
      </c>
    </row>
    <row r="9" spans="1:9" x14ac:dyDescent="0.25">
      <c r="A9" s="8" t="s">
        <v>91</v>
      </c>
      <c r="B9" s="8"/>
      <c r="C9" s="8">
        <f>SUMPRODUCT(B5:B7,C5:C7^2)-C8^2</f>
        <v>41.529600000000059</v>
      </c>
      <c r="E9" s="3" t="s">
        <v>37</v>
      </c>
      <c r="F9" s="4">
        <f>C6</f>
        <v>15</v>
      </c>
      <c r="G9" s="4">
        <f>C7</f>
        <v>1</v>
      </c>
      <c r="H9" s="3">
        <f>SUMPRODUCT(F4:G4,F9:G9)</f>
        <v>6.6</v>
      </c>
      <c r="I9" s="4">
        <f>H9-H10</f>
        <v>-2.879999999999999</v>
      </c>
    </row>
    <row r="10" spans="1:9" x14ac:dyDescent="0.25">
      <c r="A10" s="3" t="s">
        <v>46</v>
      </c>
      <c r="C10" s="3">
        <f t="array" ref="C10:C12">MMULT(Effect!B13:D15,AnovaHWE!C5:C7)</f>
        <v>6.5</v>
      </c>
      <c r="E10" s="3" t="s">
        <v>40</v>
      </c>
      <c r="F10" s="3">
        <f>SUMPRODUCT(H2:H3,F8:F9)</f>
        <v>13.8</v>
      </c>
      <c r="G10" s="3">
        <f>SUMPRODUCT(H2:H3,G8:G9)</f>
        <v>6.6</v>
      </c>
      <c r="H10" s="4">
        <f>SUMPRODUCT(F2:G3,F8:G9)</f>
        <v>9.4799999999999986</v>
      </c>
    </row>
    <row r="11" spans="1:9" x14ac:dyDescent="0.25">
      <c r="A11" s="3" t="s">
        <v>47</v>
      </c>
      <c r="C11" s="3">
        <v>5.5</v>
      </c>
      <c r="E11" s="3" t="s">
        <v>42</v>
      </c>
      <c r="F11" s="4">
        <f>F10-H10</f>
        <v>4.3200000000000021</v>
      </c>
      <c r="G11" s="4">
        <f>G10-H10</f>
        <v>-2.879999999999999</v>
      </c>
    </row>
    <row r="12" spans="1:9" x14ac:dyDescent="0.25">
      <c r="A12" s="3" t="s">
        <v>48</v>
      </c>
      <c r="C12" s="3">
        <v>8.5</v>
      </c>
    </row>
    <row r="13" spans="1:9" x14ac:dyDescent="0.25">
      <c r="E13" s="3" t="s">
        <v>88</v>
      </c>
      <c r="F13" s="3" t="s">
        <v>36</v>
      </c>
      <c r="G13" s="3" t="s">
        <v>37</v>
      </c>
      <c r="H13" s="8" t="s">
        <v>89</v>
      </c>
    </row>
    <row r="14" spans="1:9" x14ac:dyDescent="0.25">
      <c r="E14" s="3" t="s">
        <v>36</v>
      </c>
      <c r="F14" s="3">
        <f>$I8+F$11</f>
        <v>8.6400000000000041</v>
      </c>
      <c r="G14" s="3">
        <f>$I8+G$11</f>
        <v>1.4400000000000031</v>
      </c>
      <c r="H14" s="8">
        <f>SUMPRODUCT(F2:G3,(F14:G15)^2)</f>
        <v>24.883200000000009</v>
      </c>
    </row>
    <row r="15" spans="1:9" x14ac:dyDescent="0.25">
      <c r="E15" s="3" t="s">
        <v>37</v>
      </c>
      <c r="F15" s="3">
        <f>$I9+F$11</f>
        <v>1.4400000000000031</v>
      </c>
      <c r="G15" s="3">
        <f>$I9+G$11</f>
        <v>-5.759999999999998</v>
      </c>
    </row>
    <row r="17" spans="1:10" x14ac:dyDescent="0.25">
      <c r="E17" s="3" t="s">
        <v>78</v>
      </c>
      <c r="F17" s="3" t="s">
        <v>36</v>
      </c>
      <c r="G17" s="3" t="s">
        <v>21</v>
      </c>
      <c r="H17" s="8" t="s">
        <v>90</v>
      </c>
    </row>
    <row r="18" spans="1:10" x14ac:dyDescent="0.25">
      <c r="E18" s="3" t="s">
        <v>36</v>
      </c>
      <c r="F18" s="3">
        <f>F8-$I8-F$11-$H$10</f>
        <v>-6.1200000000000028</v>
      </c>
      <c r="G18" s="3">
        <f>G8-$I8-G$11-$H$10</f>
        <v>4.0799999999999983</v>
      </c>
      <c r="H18" s="8">
        <f>SUMPRODUCT(F2:G3,(F18:G19)^2)</f>
        <v>16.6464</v>
      </c>
    </row>
    <row r="19" spans="1:10" x14ac:dyDescent="0.25">
      <c r="E19" s="3" t="s">
        <v>21</v>
      </c>
      <c r="F19" s="3">
        <f>F9-$I9-F$11-$H$10</f>
        <v>4.0799999999999983</v>
      </c>
      <c r="G19" s="3">
        <f>G9-$I9-G$11-$H$10</f>
        <v>-2.7200000000000006</v>
      </c>
    </row>
    <row r="21" spans="1:10" x14ac:dyDescent="0.25">
      <c r="A21" s="4" t="s">
        <v>49</v>
      </c>
    </row>
    <row r="22" spans="1:10" x14ac:dyDescent="0.25">
      <c r="A22" s="3" t="s">
        <v>32</v>
      </c>
      <c r="B22" s="3" t="s">
        <v>34</v>
      </c>
      <c r="C22" s="3" t="s">
        <v>30</v>
      </c>
      <c r="E22" s="5" t="s">
        <v>75</v>
      </c>
      <c r="F22" s="5" t="s">
        <v>76</v>
      </c>
      <c r="G22" s="5" t="s">
        <v>65</v>
      </c>
      <c r="H22" s="5" t="s">
        <v>66</v>
      </c>
      <c r="I22" s="3" t="s">
        <v>44</v>
      </c>
    </row>
    <row r="23" spans="1:10" x14ac:dyDescent="0.25">
      <c r="A23" s="3" t="s">
        <v>36</v>
      </c>
      <c r="B23" s="3">
        <v>0.5</v>
      </c>
      <c r="C23" s="3">
        <f>B33+0.5*B34</f>
        <v>0.125</v>
      </c>
      <c r="E23" s="3" t="s">
        <v>61</v>
      </c>
      <c r="F23" s="4">
        <f>B33</f>
        <v>6.25E-2</v>
      </c>
      <c r="G23" s="4">
        <f>B34</f>
        <v>0.125</v>
      </c>
      <c r="H23" s="4">
        <f>B35</f>
        <v>6.25E-2</v>
      </c>
      <c r="I23" s="3">
        <f>SUM(F23:H23)</f>
        <v>0.25</v>
      </c>
    </row>
    <row r="24" spans="1:10" x14ac:dyDescent="0.25">
      <c r="A24" s="3" t="s">
        <v>21</v>
      </c>
      <c r="B24" s="3">
        <f>1-B23</f>
        <v>0.5</v>
      </c>
      <c r="C24" s="3">
        <f>0.5*B34+B35</f>
        <v>0.125</v>
      </c>
      <c r="E24" s="5" t="s">
        <v>62</v>
      </c>
      <c r="F24" s="4">
        <f>B36</f>
        <v>0.125</v>
      </c>
      <c r="G24" s="4">
        <f>B37</f>
        <v>0.25</v>
      </c>
      <c r="H24" s="4">
        <f>B38</f>
        <v>0.125</v>
      </c>
      <c r="I24" s="3">
        <f t="shared" ref="I24:I25" si="0">SUM(F24:H24)</f>
        <v>0.5</v>
      </c>
    </row>
    <row r="25" spans="1:10" x14ac:dyDescent="0.25">
      <c r="A25" s="5" t="s">
        <v>50</v>
      </c>
      <c r="B25" s="3">
        <v>0.5</v>
      </c>
      <c r="E25" s="5" t="s">
        <v>63</v>
      </c>
      <c r="F25" s="4">
        <f>B39</f>
        <v>6.25E-2</v>
      </c>
      <c r="G25" s="4">
        <f>B40</f>
        <v>0.125</v>
      </c>
      <c r="H25" s="4">
        <f>B41</f>
        <v>6.25E-2</v>
      </c>
      <c r="I25" s="3">
        <f t="shared" si="0"/>
        <v>0.25</v>
      </c>
    </row>
    <row r="26" spans="1:10" x14ac:dyDescent="0.25">
      <c r="A26" s="5" t="s">
        <v>51</v>
      </c>
      <c r="B26" s="3">
        <f>1-B25</f>
        <v>0.5</v>
      </c>
      <c r="E26" s="3" t="s">
        <v>45</v>
      </c>
      <c r="F26" s="3">
        <f>SUM(F23:F25)</f>
        <v>0.25</v>
      </c>
      <c r="G26" s="3">
        <f t="shared" ref="G26:H26" si="1">SUM(G23:G25)</f>
        <v>0.5</v>
      </c>
      <c r="H26" s="3">
        <f t="shared" si="1"/>
        <v>0.25</v>
      </c>
    </row>
    <row r="27" spans="1:10" x14ac:dyDescent="0.25">
      <c r="A27" s="5" t="s">
        <v>61</v>
      </c>
      <c r="B27" s="3">
        <f>B23^2</f>
        <v>0.25</v>
      </c>
    </row>
    <row r="28" spans="1:10" x14ac:dyDescent="0.25">
      <c r="A28" s="5" t="s">
        <v>62</v>
      </c>
      <c r="B28" s="3">
        <f>2*B23*B24</f>
        <v>0.5</v>
      </c>
      <c r="E28" s="5" t="s">
        <v>77</v>
      </c>
      <c r="F28" s="5" t="s">
        <v>76</v>
      </c>
      <c r="G28" s="5" t="s">
        <v>65</v>
      </c>
      <c r="H28" s="5" t="s">
        <v>66</v>
      </c>
      <c r="I28" s="3" t="s">
        <v>41</v>
      </c>
      <c r="J28" s="3" t="s">
        <v>43</v>
      </c>
    </row>
    <row r="29" spans="1:10" x14ac:dyDescent="0.25">
      <c r="A29" s="5" t="s">
        <v>63</v>
      </c>
      <c r="B29" s="3">
        <f>B24^2</f>
        <v>0.25</v>
      </c>
      <c r="E29" s="3" t="s">
        <v>61</v>
      </c>
      <c r="F29" s="4">
        <f>C33</f>
        <v>13</v>
      </c>
      <c r="G29" s="4">
        <f>C34</f>
        <v>13</v>
      </c>
      <c r="H29" s="4">
        <f>C35</f>
        <v>13</v>
      </c>
      <c r="I29" s="3">
        <f>SUMPRODUCT(F26:H26,F29:H29)</f>
        <v>13</v>
      </c>
      <c r="J29" s="4">
        <f>I29-$I$32</f>
        <v>0.75</v>
      </c>
    </row>
    <row r="30" spans="1:10" x14ac:dyDescent="0.25">
      <c r="A30" s="5" t="s">
        <v>64</v>
      </c>
      <c r="B30" s="3">
        <f>B25^2</f>
        <v>0.25</v>
      </c>
      <c r="E30" s="5" t="s">
        <v>62</v>
      </c>
      <c r="F30" s="4">
        <f>C36</f>
        <v>13</v>
      </c>
      <c r="G30" s="4">
        <f>C37</f>
        <v>13</v>
      </c>
      <c r="H30" s="4">
        <f>C38</f>
        <v>13</v>
      </c>
      <c r="I30" s="3">
        <f>SUMPRODUCT(F26:H26,F30:H30)</f>
        <v>13</v>
      </c>
      <c r="J30" s="4">
        <f t="shared" ref="J30:J31" si="2">I30-$I$32</f>
        <v>0.75</v>
      </c>
    </row>
    <row r="31" spans="1:10" x14ac:dyDescent="0.25">
      <c r="A31" s="5" t="s">
        <v>65</v>
      </c>
      <c r="B31" s="3">
        <f>2*B25*B26</f>
        <v>0.5</v>
      </c>
      <c r="E31" s="5" t="s">
        <v>63</v>
      </c>
      <c r="F31" s="4">
        <f>C39</f>
        <v>13</v>
      </c>
      <c r="G31" s="4">
        <f>C40</f>
        <v>13</v>
      </c>
      <c r="H31" s="4">
        <f>C41</f>
        <v>1</v>
      </c>
      <c r="I31" s="3">
        <f>SUMPRODUCT(F26:H26,F31:H31)</f>
        <v>10</v>
      </c>
      <c r="J31" s="4">
        <f t="shared" si="2"/>
        <v>-2.25</v>
      </c>
    </row>
    <row r="32" spans="1:10" x14ac:dyDescent="0.25">
      <c r="A32" s="5" t="s">
        <v>66</v>
      </c>
      <c r="B32" s="3">
        <f>B26^2</f>
        <v>0.25</v>
      </c>
      <c r="E32" s="3" t="s">
        <v>40</v>
      </c>
      <c r="F32" s="3">
        <f>SUMPRODUCT(I23:I25,F29:F31)</f>
        <v>13</v>
      </c>
      <c r="G32" s="3">
        <f>SUMPRODUCT(I23:I25,G29:G31)</f>
        <v>13</v>
      </c>
      <c r="H32" s="3">
        <f>SUMPRODUCT(I23:I25,H29:H31)</f>
        <v>10</v>
      </c>
      <c r="I32" s="4">
        <f>SUMPRODUCT(F23:H25,F29:H31)</f>
        <v>12.25</v>
      </c>
      <c r="J32" s="3">
        <f>SUMPRODUCT(I23:I25,J29:J31)</f>
        <v>0</v>
      </c>
    </row>
    <row r="33" spans="1:10" x14ac:dyDescent="0.25">
      <c r="A33" s="3" t="s">
        <v>52</v>
      </c>
      <c r="B33" s="3">
        <f>B27*B30</f>
        <v>6.25E-2</v>
      </c>
      <c r="C33" s="3">
        <v>13</v>
      </c>
      <c r="E33" s="3" t="s">
        <v>42</v>
      </c>
      <c r="F33" s="4">
        <f>F32-$I$32</f>
        <v>0.75</v>
      </c>
      <c r="G33" s="4">
        <f t="shared" ref="G33:H33" si="3">G32-$I$32</f>
        <v>0.75</v>
      </c>
      <c r="H33" s="4">
        <f t="shared" si="3"/>
        <v>-2.25</v>
      </c>
      <c r="I33" s="3">
        <f>SUMPRODUCT(F26:H26,F33:H33)</f>
        <v>0</v>
      </c>
    </row>
    <row r="34" spans="1:10" x14ac:dyDescent="0.25">
      <c r="A34" s="3" t="s">
        <v>53</v>
      </c>
      <c r="B34" s="3">
        <f>B27*B31</f>
        <v>0.125</v>
      </c>
      <c r="C34" s="3">
        <v>13</v>
      </c>
    </row>
    <row r="35" spans="1:10" x14ac:dyDescent="0.25">
      <c r="A35" s="3" t="s">
        <v>54</v>
      </c>
      <c r="B35" s="3">
        <f>B27*B32</f>
        <v>6.25E-2</v>
      </c>
      <c r="C35" s="3">
        <v>13</v>
      </c>
      <c r="E35" s="5" t="s">
        <v>79</v>
      </c>
      <c r="F35" s="5" t="s">
        <v>76</v>
      </c>
      <c r="G35" s="5" t="s">
        <v>65</v>
      </c>
      <c r="H35" s="5" t="s">
        <v>66</v>
      </c>
    </row>
    <row r="36" spans="1:10" x14ac:dyDescent="0.25">
      <c r="A36" s="5" t="s">
        <v>55</v>
      </c>
      <c r="B36" s="3">
        <f>B28*B30</f>
        <v>0.125</v>
      </c>
      <c r="C36" s="5">
        <v>13</v>
      </c>
      <c r="E36" s="3" t="s">
        <v>61</v>
      </c>
      <c r="F36" s="4">
        <f>F29-$J29-F$33-$I$32</f>
        <v>-0.75</v>
      </c>
      <c r="G36" s="4">
        <f t="shared" ref="G36:H36" si="4">G29-$J29-G$33-$I$32</f>
        <v>-0.75</v>
      </c>
      <c r="H36" s="4">
        <f t="shared" si="4"/>
        <v>2.25</v>
      </c>
    </row>
    <row r="37" spans="1:10" x14ac:dyDescent="0.25">
      <c r="A37" s="5" t="s">
        <v>56</v>
      </c>
      <c r="B37" s="3">
        <f>B28*B31</f>
        <v>0.25</v>
      </c>
      <c r="C37" s="5">
        <v>13</v>
      </c>
      <c r="E37" s="5" t="s">
        <v>62</v>
      </c>
      <c r="F37" s="4">
        <f t="shared" ref="F37:H37" si="5">F30-$J30-F$33-$I$32</f>
        <v>-0.75</v>
      </c>
      <c r="G37" s="4">
        <f t="shared" si="5"/>
        <v>-0.75</v>
      </c>
      <c r="H37" s="4">
        <f t="shared" si="5"/>
        <v>2.25</v>
      </c>
    </row>
    <row r="38" spans="1:10" x14ac:dyDescent="0.25">
      <c r="A38" s="5" t="s">
        <v>57</v>
      </c>
      <c r="B38" s="3">
        <f>B28*B32</f>
        <v>0.125</v>
      </c>
      <c r="C38" s="5">
        <v>13</v>
      </c>
      <c r="E38" s="5" t="s">
        <v>63</v>
      </c>
      <c r="F38" s="4">
        <f t="shared" ref="F38:H38" si="6">F31-$J31-F$33-$I$32</f>
        <v>2.25</v>
      </c>
      <c r="G38" s="4">
        <f t="shared" si="6"/>
        <v>2.25</v>
      </c>
      <c r="H38" s="4">
        <f t="shared" si="6"/>
        <v>-6.75</v>
      </c>
    </row>
    <row r="39" spans="1:10" x14ac:dyDescent="0.25">
      <c r="A39" s="5" t="s">
        <v>58</v>
      </c>
      <c r="B39" s="3">
        <f>B29*B30</f>
        <v>6.25E-2</v>
      </c>
      <c r="C39" s="5">
        <v>13</v>
      </c>
    </row>
    <row r="40" spans="1:10" x14ac:dyDescent="0.25">
      <c r="A40" s="5" t="s">
        <v>59</v>
      </c>
      <c r="B40" s="3">
        <f>B29*B31</f>
        <v>0.125</v>
      </c>
      <c r="C40" s="5">
        <v>13</v>
      </c>
      <c r="F40" s="3" t="s">
        <v>82</v>
      </c>
      <c r="G40" s="3" t="s">
        <v>83</v>
      </c>
      <c r="H40" s="3" t="s">
        <v>84</v>
      </c>
      <c r="I40" s="5" t="s">
        <v>85</v>
      </c>
    </row>
    <row r="41" spans="1:10" x14ac:dyDescent="0.25">
      <c r="A41" s="5" t="s">
        <v>60</v>
      </c>
      <c r="B41" s="3">
        <f>B29*B32</f>
        <v>6.25E-2</v>
      </c>
      <c r="C41" s="5">
        <v>1</v>
      </c>
      <c r="E41" s="5" t="s">
        <v>81</v>
      </c>
      <c r="F41" s="8">
        <f>SUMPRODUCT(I23:I25,J29:J31^2)</f>
        <v>1.6875</v>
      </c>
      <c r="G41" s="8">
        <f>SUMPRODUCT(F26:H26,F33:H33^2)</f>
        <v>1.6875</v>
      </c>
      <c r="H41" s="8">
        <f>SUMPRODUCT(F23:H25,F36:H38^2)</f>
        <v>5.0625</v>
      </c>
      <c r="I41" s="8">
        <f>SUM(F41:H41)</f>
        <v>8.4375</v>
      </c>
    </row>
    <row r="42" spans="1:10" x14ac:dyDescent="0.25">
      <c r="A42" s="5" t="s">
        <v>67</v>
      </c>
      <c r="C42" s="3">
        <f>SUMPRODUCT(B33:B41,C33:C41)</f>
        <v>12.25</v>
      </c>
    </row>
    <row r="43" spans="1:10" x14ac:dyDescent="0.25">
      <c r="A43" s="8" t="s">
        <v>92</v>
      </c>
      <c r="B43" s="8"/>
      <c r="C43" s="8">
        <f>SUMPRODUCT(B33:B41,C33:C41^2)-C42^2</f>
        <v>8.4375</v>
      </c>
    </row>
    <row r="44" spans="1:10" x14ac:dyDescent="0.25">
      <c r="A44" s="5" t="s">
        <v>46</v>
      </c>
      <c r="C44" s="3">
        <f t="array" ref="C44:C52">MMULT(Effect!I13:Q21,AnovaHWE!C33:C41)</f>
        <v>10</v>
      </c>
      <c r="J44" s="3" t="s">
        <v>80</v>
      </c>
    </row>
    <row r="45" spans="1:10" x14ac:dyDescent="0.25">
      <c r="A45" s="5" t="s">
        <v>68</v>
      </c>
      <c r="C45" s="3">
        <v>3</v>
      </c>
    </row>
    <row r="46" spans="1:10" x14ac:dyDescent="0.25">
      <c r="A46" s="5" t="s">
        <v>69</v>
      </c>
      <c r="C46" s="3">
        <v>3</v>
      </c>
    </row>
    <row r="47" spans="1:10" x14ac:dyDescent="0.25">
      <c r="A47" s="5" t="s">
        <v>70</v>
      </c>
      <c r="C47" s="3">
        <v>3</v>
      </c>
    </row>
    <row r="48" spans="1:10" x14ac:dyDescent="0.25">
      <c r="A48" s="5" t="s">
        <v>71</v>
      </c>
      <c r="C48" s="3">
        <v>3</v>
      </c>
    </row>
    <row r="49" spans="1:3" x14ac:dyDescent="0.25">
      <c r="A49" s="5" t="s">
        <v>63</v>
      </c>
      <c r="C49" s="3">
        <v>-3</v>
      </c>
    </row>
    <row r="50" spans="1:3" x14ac:dyDescent="0.25">
      <c r="A50" s="5" t="s">
        <v>72</v>
      </c>
      <c r="C50" s="3">
        <v>-3</v>
      </c>
    </row>
    <row r="51" spans="1:3" x14ac:dyDescent="0.25">
      <c r="A51" s="5" t="s">
        <v>73</v>
      </c>
      <c r="C51" s="3">
        <v>-3</v>
      </c>
    </row>
    <row r="52" spans="1:3" x14ac:dyDescent="0.25">
      <c r="A52" s="5" t="s">
        <v>74</v>
      </c>
      <c r="C52" s="3">
        <v>-3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1"/>
  <sheetViews>
    <sheetView topLeftCell="A16" workbookViewId="0">
      <selection activeCell="M38" sqref="M38"/>
    </sheetView>
  </sheetViews>
  <sheetFormatPr defaultRowHeight="14.4" x14ac:dyDescent="0.25"/>
  <cols>
    <col min="1" max="5" width="8.88671875" style="10"/>
    <col min="6" max="6" width="12.77734375" style="10" bestFit="1" customWidth="1"/>
    <col min="7" max="16384" width="8.88671875" style="10"/>
  </cols>
  <sheetData>
    <row r="1" spans="1:20" x14ac:dyDescent="0.25">
      <c r="J1" s="47" t="s">
        <v>174</v>
      </c>
      <c r="P1" s="47" t="s">
        <v>175</v>
      </c>
    </row>
    <row r="2" spans="1:20" x14ac:dyDescent="0.25">
      <c r="A2" s="12"/>
      <c r="B2" s="12" t="s">
        <v>118</v>
      </c>
      <c r="C2" s="12"/>
      <c r="D2" s="12"/>
      <c r="E2" s="12" t="s">
        <v>119</v>
      </c>
      <c r="F2" s="12"/>
      <c r="G2" s="12"/>
      <c r="I2" s="12"/>
      <c r="J2" s="12" t="s">
        <v>118</v>
      </c>
      <c r="K2" s="12"/>
      <c r="L2" s="12"/>
      <c r="M2" s="12"/>
      <c r="N2" s="12"/>
      <c r="P2" s="12" t="s">
        <v>119</v>
      </c>
      <c r="Q2" s="12"/>
      <c r="R2" s="12"/>
      <c r="S2" s="12"/>
      <c r="T2" s="12"/>
    </row>
    <row r="3" spans="1:20" x14ac:dyDescent="0.25">
      <c r="A3" s="11" t="s">
        <v>113</v>
      </c>
      <c r="B3" s="13" t="s">
        <v>115</v>
      </c>
      <c r="C3" s="13" t="s">
        <v>116</v>
      </c>
      <c r="D3" s="13" t="s">
        <v>117</v>
      </c>
      <c r="E3" s="13" t="s">
        <v>115</v>
      </c>
      <c r="F3" s="13" t="s">
        <v>116</v>
      </c>
      <c r="G3" s="13" t="s">
        <v>117</v>
      </c>
      <c r="I3" s="11" t="s">
        <v>113</v>
      </c>
      <c r="J3" s="13" t="s">
        <v>115</v>
      </c>
      <c r="K3" s="13" t="s">
        <v>116</v>
      </c>
      <c r="L3" s="13" t="s">
        <v>117</v>
      </c>
      <c r="M3" s="13" t="s">
        <v>120</v>
      </c>
      <c r="N3" s="13" t="s">
        <v>121</v>
      </c>
      <c r="P3" s="13" t="s">
        <v>115</v>
      </c>
      <c r="Q3" s="13" t="s">
        <v>116</v>
      </c>
      <c r="R3" s="13" t="s">
        <v>117</v>
      </c>
      <c r="S3" s="13" t="s">
        <v>120</v>
      </c>
      <c r="T3" s="13" t="s">
        <v>121</v>
      </c>
    </row>
    <row r="4" spans="1:20" x14ac:dyDescent="0.25">
      <c r="A4" s="9" t="s">
        <v>93</v>
      </c>
      <c r="B4" s="9">
        <v>101</v>
      </c>
      <c r="C4" s="9">
        <v>90</v>
      </c>
      <c r="D4" s="9">
        <v>91</v>
      </c>
      <c r="E4" s="9">
        <v>89</v>
      </c>
      <c r="F4" s="9">
        <v>89</v>
      </c>
      <c r="G4" s="9">
        <v>93</v>
      </c>
      <c r="I4" s="9" t="s">
        <v>93</v>
      </c>
      <c r="J4" s="9">
        <v>101</v>
      </c>
      <c r="K4" s="9">
        <v>90</v>
      </c>
      <c r="L4" s="9">
        <v>91</v>
      </c>
      <c r="M4" s="9">
        <f>AVERAGE(J4:L4)</f>
        <v>94</v>
      </c>
      <c r="N4" s="9">
        <f>M4-M$24</f>
        <v>6</v>
      </c>
      <c r="P4" s="9">
        <v>89</v>
      </c>
      <c r="Q4" s="9">
        <v>89</v>
      </c>
      <c r="R4" s="9">
        <v>93</v>
      </c>
      <c r="S4" s="9">
        <f>AVERAGE(P4:R4)</f>
        <v>90.333333333333329</v>
      </c>
      <c r="T4" s="9">
        <f>S4-S$24</f>
        <v>3.7666666666666657</v>
      </c>
    </row>
    <row r="5" spans="1:20" x14ac:dyDescent="0.25">
      <c r="A5" s="9" t="s">
        <v>94</v>
      </c>
      <c r="B5" s="9">
        <v>82</v>
      </c>
      <c r="C5" s="9">
        <v>85</v>
      </c>
      <c r="D5" s="9">
        <v>87</v>
      </c>
      <c r="E5" s="9">
        <v>84</v>
      </c>
      <c r="F5" s="9">
        <v>84</v>
      </c>
      <c r="G5" s="9">
        <v>83</v>
      </c>
      <c r="I5" s="9" t="s">
        <v>94</v>
      </c>
      <c r="J5" s="9">
        <v>82</v>
      </c>
      <c r="K5" s="9">
        <v>85</v>
      </c>
      <c r="L5" s="9">
        <v>87</v>
      </c>
      <c r="M5" s="9">
        <f t="shared" ref="M5:M23" si="0">AVERAGE(J5:L5)</f>
        <v>84.666666666666671</v>
      </c>
      <c r="N5" s="9">
        <f t="shared" ref="N5:N22" si="1">M5-M$24</f>
        <v>-3.3333333333333286</v>
      </c>
      <c r="P5" s="9">
        <v>84</v>
      </c>
      <c r="Q5" s="9">
        <v>84</v>
      </c>
      <c r="R5" s="9">
        <v>83</v>
      </c>
      <c r="S5" s="9">
        <f t="shared" ref="S5:S23" si="2">AVERAGE(P5:R5)</f>
        <v>83.666666666666671</v>
      </c>
      <c r="T5" s="9">
        <f t="shared" ref="T5:T22" si="3">S5-S$24</f>
        <v>-2.8999999999999915</v>
      </c>
    </row>
    <row r="6" spans="1:20" x14ac:dyDescent="0.25">
      <c r="A6" s="9" t="s">
        <v>95</v>
      </c>
      <c r="B6" s="9">
        <v>86</v>
      </c>
      <c r="C6" s="9">
        <v>85</v>
      </c>
      <c r="D6" s="9">
        <v>83</v>
      </c>
      <c r="E6" s="9">
        <v>80</v>
      </c>
      <c r="F6" s="9">
        <v>84</v>
      </c>
      <c r="G6" s="9">
        <v>88</v>
      </c>
      <c r="I6" s="9" t="s">
        <v>95</v>
      </c>
      <c r="J6" s="9">
        <v>86</v>
      </c>
      <c r="K6" s="9">
        <v>85</v>
      </c>
      <c r="L6" s="9">
        <v>83</v>
      </c>
      <c r="M6" s="9">
        <f t="shared" si="0"/>
        <v>84.666666666666671</v>
      </c>
      <c r="N6" s="9">
        <f t="shared" si="1"/>
        <v>-3.3333333333333286</v>
      </c>
      <c r="P6" s="9">
        <v>80</v>
      </c>
      <c r="Q6" s="9">
        <v>84</v>
      </c>
      <c r="R6" s="9">
        <v>88</v>
      </c>
      <c r="S6" s="9">
        <f t="shared" si="2"/>
        <v>84</v>
      </c>
      <c r="T6" s="9">
        <f t="shared" si="3"/>
        <v>-2.5666666666666629</v>
      </c>
    </row>
    <row r="7" spans="1:20" x14ac:dyDescent="0.25">
      <c r="A7" s="9" t="s">
        <v>96</v>
      </c>
      <c r="B7" s="9">
        <v>85</v>
      </c>
      <c r="C7" s="9">
        <v>85</v>
      </c>
      <c r="D7" s="9">
        <v>87</v>
      </c>
      <c r="E7" s="9">
        <v>83</v>
      </c>
      <c r="F7" s="9">
        <v>84</v>
      </c>
      <c r="G7" s="9">
        <v>83</v>
      </c>
      <c r="I7" s="9" t="s">
        <v>96</v>
      </c>
      <c r="J7" s="9">
        <v>85</v>
      </c>
      <c r="K7" s="9">
        <v>85</v>
      </c>
      <c r="L7" s="9">
        <v>87</v>
      </c>
      <c r="M7" s="9">
        <f t="shared" si="0"/>
        <v>85.666666666666671</v>
      </c>
      <c r="N7" s="9">
        <f t="shared" si="1"/>
        <v>-2.3333333333333286</v>
      </c>
      <c r="P7" s="9">
        <v>83</v>
      </c>
      <c r="Q7" s="9">
        <v>84</v>
      </c>
      <c r="R7" s="9">
        <v>83</v>
      </c>
      <c r="S7" s="9">
        <f t="shared" si="2"/>
        <v>83.333333333333329</v>
      </c>
      <c r="T7" s="9">
        <f t="shared" si="3"/>
        <v>-3.2333333333333343</v>
      </c>
    </row>
    <row r="8" spans="1:20" x14ac:dyDescent="0.25">
      <c r="A8" s="9" t="s">
        <v>97</v>
      </c>
      <c r="B8" s="9">
        <v>80</v>
      </c>
      <c r="C8" s="9">
        <v>82</v>
      </c>
      <c r="D8" s="9">
        <v>81</v>
      </c>
      <c r="E8" s="9">
        <v>81</v>
      </c>
      <c r="F8" s="9">
        <v>82</v>
      </c>
      <c r="G8" s="9">
        <v>83</v>
      </c>
      <c r="I8" s="9" t="s">
        <v>97</v>
      </c>
      <c r="J8" s="9">
        <v>80</v>
      </c>
      <c r="K8" s="9">
        <v>82</v>
      </c>
      <c r="L8" s="9">
        <v>81</v>
      </c>
      <c r="M8" s="9">
        <f t="shared" si="0"/>
        <v>81</v>
      </c>
      <c r="N8" s="9">
        <f t="shared" si="1"/>
        <v>-7</v>
      </c>
      <c r="P8" s="9">
        <v>81</v>
      </c>
      <c r="Q8" s="9">
        <v>82</v>
      </c>
      <c r="R8" s="9">
        <v>83</v>
      </c>
      <c r="S8" s="9">
        <f t="shared" si="2"/>
        <v>82</v>
      </c>
      <c r="T8" s="9">
        <f t="shared" si="3"/>
        <v>-4.5666666666666629</v>
      </c>
    </row>
    <row r="9" spans="1:20" x14ac:dyDescent="0.25">
      <c r="A9" s="9" t="s">
        <v>98</v>
      </c>
      <c r="B9" s="9">
        <v>95</v>
      </c>
      <c r="C9" s="9">
        <v>98</v>
      </c>
      <c r="D9" s="9">
        <v>95</v>
      </c>
      <c r="E9" s="9">
        <v>89</v>
      </c>
      <c r="F9" s="9">
        <v>94</v>
      </c>
      <c r="G9" s="9">
        <v>95</v>
      </c>
      <c r="I9" s="9" t="s">
        <v>98</v>
      </c>
      <c r="J9" s="9">
        <v>95</v>
      </c>
      <c r="K9" s="9">
        <v>98</v>
      </c>
      <c r="L9" s="9">
        <v>95</v>
      </c>
      <c r="M9" s="9">
        <f t="shared" si="0"/>
        <v>96</v>
      </c>
      <c r="N9" s="9">
        <f t="shared" si="1"/>
        <v>8</v>
      </c>
      <c r="P9" s="9">
        <v>89</v>
      </c>
      <c r="Q9" s="9">
        <v>94</v>
      </c>
      <c r="R9" s="9">
        <v>95</v>
      </c>
      <c r="S9" s="9">
        <f t="shared" si="2"/>
        <v>92.666666666666671</v>
      </c>
      <c r="T9" s="9">
        <f t="shared" si="3"/>
        <v>6.1000000000000085</v>
      </c>
    </row>
    <row r="10" spans="1:20" x14ac:dyDescent="0.25">
      <c r="A10" s="9" t="s">
        <v>99</v>
      </c>
      <c r="B10" s="9">
        <v>84</v>
      </c>
      <c r="C10" s="9">
        <v>85</v>
      </c>
      <c r="D10" s="9">
        <v>85</v>
      </c>
      <c r="E10" s="9">
        <v>81</v>
      </c>
      <c r="F10" s="9">
        <v>84</v>
      </c>
      <c r="G10" s="9">
        <v>85</v>
      </c>
      <c r="I10" s="9" t="s">
        <v>99</v>
      </c>
      <c r="J10" s="9">
        <v>84</v>
      </c>
      <c r="K10" s="9">
        <v>85</v>
      </c>
      <c r="L10" s="9">
        <v>85</v>
      </c>
      <c r="M10" s="9">
        <f t="shared" si="0"/>
        <v>84.666666666666671</v>
      </c>
      <c r="N10" s="9">
        <f t="shared" si="1"/>
        <v>-3.3333333333333286</v>
      </c>
      <c r="P10" s="9">
        <v>81</v>
      </c>
      <c r="Q10" s="9">
        <v>84</v>
      </c>
      <c r="R10" s="9">
        <v>85</v>
      </c>
      <c r="S10" s="9">
        <f t="shared" si="2"/>
        <v>83.333333333333329</v>
      </c>
      <c r="T10" s="9">
        <f t="shared" si="3"/>
        <v>-3.2333333333333343</v>
      </c>
    </row>
    <row r="11" spans="1:20" x14ac:dyDescent="0.25">
      <c r="A11" s="9" t="s">
        <v>100</v>
      </c>
      <c r="B11" s="9">
        <v>86</v>
      </c>
      <c r="C11" s="9">
        <v>85</v>
      </c>
      <c r="D11" s="9">
        <v>87</v>
      </c>
      <c r="E11" s="9">
        <v>84</v>
      </c>
      <c r="F11" s="9">
        <v>85</v>
      </c>
      <c r="G11" s="9">
        <v>83</v>
      </c>
      <c r="I11" s="9" t="s">
        <v>100</v>
      </c>
      <c r="J11" s="9">
        <v>86</v>
      </c>
      <c r="K11" s="9">
        <v>85</v>
      </c>
      <c r="L11" s="9">
        <v>87</v>
      </c>
      <c r="M11" s="9">
        <f t="shared" si="0"/>
        <v>86</v>
      </c>
      <c r="N11" s="9">
        <f t="shared" si="1"/>
        <v>-2</v>
      </c>
      <c r="P11" s="9">
        <v>84</v>
      </c>
      <c r="Q11" s="9">
        <v>85</v>
      </c>
      <c r="R11" s="9">
        <v>83</v>
      </c>
      <c r="S11" s="9">
        <f t="shared" si="2"/>
        <v>84</v>
      </c>
      <c r="T11" s="9">
        <f t="shared" si="3"/>
        <v>-2.5666666666666629</v>
      </c>
    </row>
    <row r="12" spans="1:20" x14ac:dyDescent="0.25">
      <c r="A12" s="9" t="s">
        <v>101</v>
      </c>
      <c r="B12" s="9">
        <v>87</v>
      </c>
      <c r="C12" s="9">
        <v>89</v>
      </c>
      <c r="D12" s="9">
        <v>91</v>
      </c>
      <c r="E12" s="9">
        <v>85</v>
      </c>
      <c r="F12" s="9">
        <v>88</v>
      </c>
      <c r="G12" s="9">
        <v>87</v>
      </c>
      <c r="I12" s="9" t="s">
        <v>101</v>
      </c>
      <c r="J12" s="9">
        <v>87</v>
      </c>
      <c r="K12" s="9">
        <v>89</v>
      </c>
      <c r="L12" s="9">
        <v>91</v>
      </c>
      <c r="M12" s="9">
        <f t="shared" si="0"/>
        <v>89</v>
      </c>
      <c r="N12" s="9">
        <f t="shared" si="1"/>
        <v>1</v>
      </c>
      <c r="P12" s="9">
        <v>85</v>
      </c>
      <c r="Q12" s="9">
        <v>88</v>
      </c>
      <c r="R12" s="9">
        <v>87</v>
      </c>
      <c r="S12" s="9">
        <f t="shared" si="2"/>
        <v>86.666666666666671</v>
      </c>
      <c r="T12" s="9">
        <f t="shared" si="3"/>
        <v>0.10000000000000853</v>
      </c>
    </row>
    <row r="13" spans="1:20" x14ac:dyDescent="0.25">
      <c r="A13" s="9" t="s">
        <v>102</v>
      </c>
      <c r="B13" s="9">
        <v>84</v>
      </c>
      <c r="C13" s="9">
        <v>85</v>
      </c>
      <c r="D13" s="9">
        <v>89</v>
      </c>
      <c r="E13" s="9">
        <v>82</v>
      </c>
      <c r="F13" s="9">
        <v>85</v>
      </c>
      <c r="G13" s="9">
        <v>85</v>
      </c>
      <c r="I13" s="9" t="s">
        <v>102</v>
      </c>
      <c r="J13" s="9">
        <v>84</v>
      </c>
      <c r="K13" s="9">
        <v>85</v>
      </c>
      <c r="L13" s="9">
        <v>89</v>
      </c>
      <c r="M13" s="9">
        <f t="shared" si="0"/>
        <v>86</v>
      </c>
      <c r="N13" s="9">
        <f t="shared" si="1"/>
        <v>-2</v>
      </c>
      <c r="P13" s="9">
        <v>82</v>
      </c>
      <c r="Q13" s="9">
        <v>85</v>
      </c>
      <c r="R13" s="9">
        <v>85</v>
      </c>
      <c r="S13" s="9">
        <f t="shared" si="2"/>
        <v>84</v>
      </c>
      <c r="T13" s="9">
        <f t="shared" si="3"/>
        <v>-2.5666666666666629</v>
      </c>
    </row>
    <row r="14" spans="1:20" x14ac:dyDescent="0.25">
      <c r="A14" s="9" t="s">
        <v>103</v>
      </c>
      <c r="B14" s="9">
        <v>82</v>
      </c>
      <c r="C14" s="9">
        <v>85</v>
      </c>
      <c r="D14" s="9">
        <v>83</v>
      </c>
      <c r="E14" s="9">
        <v>81</v>
      </c>
      <c r="F14" s="9">
        <v>85</v>
      </c>
      <c r="G14" s="9">
        <v>82</v>
      </c>
      <c r="I14" s="9" t="s">
        <v>103</v>
      </c>
      <c r="J14" s="9">
        <v>82</v>
      </c>
      <c r="K14" s="9">
        <v>85</v>
      </c>
      <c r="L14" s="9">
        <v>83</v>
      </c>
      <c r="M14" s="9">
        <f t="shared" si="0"/>
        <v>83.333333333333329</v>
      </c>
      <c r="N14" s="9">
        <f t="shared" si="1"/>
        <v>-4.6666666666666714</v>
      </c>
      <c r="P14" s="9">
        <v>81</v>
      </c>
      <c r="Q14" s="9">
        <v>85</v>
      </c>
      <c r="R14" s="9">
        <v>82</v>
      </c>
      <c r="S14" s="9">
        <f t="shared" si="2"/>
        <v>82.666666666666671</v>
      </c>
      <c r="T14" s="9">
        <f t="shared" si="3"/>
        <v>-3.8999999999999915</v>
      </c>
    </row>
    <row r="15" spans="1:20" x14ac:dyDescent="0.25">
      <c r="A15" s="9" t="s">
        <v>104</v>
      </c>
      <c r="B15" s="9">
        <v>83</v>
      </c>
      <c r="C15" s="9">
        <v>85</v>
      </c>
      <c r="D15" s="9">
        <v>87</v>
      </c>
      <c r="E15" s="9">
        <v>83</v>
      </c>
      <c r="F15" s="9">
        <v>87</v>
      </c>
      <c r="G15" s="9">
        <v>83</v>
      </c>
      <c r="I15" s="9" t="s">
        <v>104</v>
      </c>
      <c r="J15" s="9">
        <v>83</v>
      </c>
      <c r="K15" s="9">
        <v>85</v>
      </c>
      <c r="L15" s="9">
        <v>87</v>
      </c>
      <c r="M15" s="9">
        <f t="shared" si="0"/>
        <v>85</v>
      </c>
      <c r="N15" s="9">
        <f t="shared" si="1"/>
        <v>-3</v>
      </c>
      <c r="P15" s="9">
        <v>83</v>
      </c>
      <c r="Q15" s="9">
        <v>87</v>
      </c>
      <c r="R15" s="9">
        <v>83</v>
      </c>
      <c r="S15" s="9">
        <f t="shared" si="2"/>
        <v>84.333333333333329</v>
      </c>
      <c r="T15" s="9">
        <f t="shared" si="3"/>
        <v>-2.2333333333333343</v>
      </c>
    </row>
    <row r="16" spans="1:20" x14ac:dyDescent="0.25">
      <c r="A16" s="9" t="s">
        <v>105</v>
      </c>
      <c r="B16" s="9">
        <v>89</v>
      </c>
      <c r="C16" s="9">
        <v>87</v>
      </c>
      <c r="D16" s="9">
        <v>94</v>
      </c>
      <c r="E16" s="9">
        <v>89</v>
      </c>
      <c r="F16" s="9">
        <v>92</v>
      </c>
      <c r="G16" s="9">
        <v>88</v>
      </c>
      <c r="I16" s="9" t="s">
        <v>105</v>
      </c>
      <c r="J16" s="9">
        <v>89</v>
      </c>
      <c r="K16" s="9">
        <v>87</v>
      </c>
      <c r="L16" s="9">
        <v>94</v>
      </c>
      <c r="M16" s="9">
        <f t="shared" si="0"/>
        <v>90</v>
      </c>
      <c r="N16" s="9">
        <f t="shared" si="1"/>
        <v>2</v>
      </c>
      <c r="P16" s="9">
        <v>89</v>
      </c>
      <c r="Q16" s="9">
        <v>92</v>
      </c>
      <c r="R16" s="9">
        <v>88</v>
      </c>
      <c r="S16" s="9">
        <f t="shared" si="2"/>
        <v>89.666666666666671</v>
      </c>
      <c r="T16" s="9">
        <f t="shared" si="3"/>
        <v>3.1000000000000085</v>
      </c>
    </row>
    <row r="17" spans="1:21" x14ac:dyDescent="0.25">
      <c r="A17" s="9" t="s">
        <v>106</v>
      </c>
      <c r="B17" s="9">
        <v>90</v>
      </c>
      <c r="C17" s="9">
        <v>92</v>
      </c>
      <c r="D17" s="9">
        <v>93</v>
      </c>
      <c r="E17" s="9">
        <v>89</v>
      </c>
      <c r="F17" s="9">
        <v>91</v>
      </c>
      <c r="G17" s="9">
        <v>90</v>
      </c>
      <c r="I17" s="9" t="s">
        <v>106</v>
      </c>
      <c r="J17" s="9">
        <v>90</v>
      </c>
      <c r="K17" s="9">
        <v>92</v>
      </c>
      <c r="L17" s="9">
        <v>93</v>
      </c>
      <c r="M17" s="9">
        <f t="shared" si="0"/>
        <v>91.666666666666671</v>
      </c>
      <c r="N17" s="9">
        <f t="shared" si="1"/>
        <v>3.6666666666666714</v>
      </c>
      <c r="P17" s="9">
        <v>89</v>
      </c>
      <c r="Q17" s="9">
        <v>91</v>
      </c>
      <c r="R17" s="9">
        <v>90</v>
      </c>
      <c r="S17" s="9">
        <f t="shared" si="2"/>
        <v>90</v>
      </c>
      <c r="T17" s="9">
        <f t="shared" si="3"/>
        <v>3.4333333333333371</v>
      </c>
    </row>
    <row r="18" spans="1:21" x14ac:dyDescent="0.25">
      <c r="A18" s="9" t="s">
        <v>107</v>
      </c>
      <c r="B18" s="9">
        <v>95</v>
      </c>
      <c r="C18" s="9">
        <v>89</v>
      </c>
      <c r="D18" s="9">
        <v>95</v>
      </c>
      <c r="E18" s="9">
        <v>89</v>
      </c>
      <c r="F18" s="9">
        <v>90</v>
      </c>
      <c r="G18" s="9">
        <v>91</v>
      </c>
      <c r="I18" s="9" t="s">
        <v>107</v>
      </c>
      <c r="J18" s="9">
        <v>95</v>
      </c>
      <c r="K18" s="9">
        <v>89</v>
      </c>
      <c r="L18" s="9">
        <v>95</v>
      </c>
      <c r="M18" s="9">
        <f t="shared" si="0"/>
        <v>93</v>
      </c>
      <c r="N18" s="9">
        <f t="shared" si="1"/>
        <v>5</v>
      </c>
      <c r="P18" s="9">
        <v>89</v>
      </c>
      <c r="Q18" s="9">
        <v>90</v>
      </c>
      <c r="R18" s="9">
        <v>91</v>
      </c>
      <c r="S18" s="9">
        <f t="shared" si="2"/>
        <v>90</v>
      </c>
      <c r="T18" s="9">
        <f t="shared" si="3"/>
        <v>3.4333333333333371</v>
      </c>
    </row>
    <row r="19" spans="1:21" x14ac:dyDescent="0.25">
      <c r="A19" s="9" t="s">
        <v>108</v>
      </c>
      <c r="B19" s="9">
        <v>82</v>
      </c>
      <c r="C19" s="9">
        <v>85</v>
      </c>
      <c r="D19" s="9">
        <v>87</v>
      </c>
      <c r="E19" s="9">
        <v>84</v>
      </c>
      <c r="F19" s="9">
        <v>85</v>
      </c>
      <c r="G19" s="9">
        <v>87</v>
      </c>
      <c r="I19" s="9" t="s">
        <v>108</v>
      </c>
      <c r="J19" s="9">
        <v>82</v>
      </c>
      <c r="K19" s="9">
        <v>85</v>
      </c>
      <c r="L19" s="9">
        <v>87</v>
      </c>
      <c r="M19" s="9">
        <f t="shared" si="0"/>
        <v>84.666666666666671</v>
      </c>
      <c r="N19" s="9">
        <f t="shared" si="1"/>
        <v>-3.3333333333333286</v>
      </c>
      <c r="P19" s="9">
        <v>84</v>
      </c>
      <c r="Q19" s="9">
        <v>85</v>
      </c>
      <c r="R19" s="9">
        <v>87</v>
      </c>
      <c r="S19" s="9">
        <f t="shared" si="2"/>
        <v>85.333333333333329</v>
      </c>
      <c r="T19" s="9">
        <f t="shared" si="3"/>
        <v>-1.2333333333333343</v>
      </c>
    </row>
    <row r="20" spans="1:21" x14ac:dyDescent="0.25">
      <c r="A20" s="9" t="s">
        <v>109</v>
      </c>
      <c r="B20" s="9">
        <v>91</v>
      </c>
      <c r="C20" s="9">
        <v>95</v>
      </c>
      <c r="D20" s="9">
        <v>92</v>
      </c>
      <c r="E20" s="9">
        <v>89</v>
      </c>
      <c r="F20" s="9">
        <v>94</v>
      </c>
      <c r="G20" s="9">
        <v>91</v>
      </c>
      <c r="I20" s="9" t="s">
        <v>109</v>
      </c>
      <c r="J20" s="9">
        <v>91</v>
      </c>
      <c r="K20" s="9">
        <v>95</v>
      </c>
      <c r="L20" s="9">
        <v>92</v>
      </c>
      <c r="M20" s="9">
        <f t="shared" si="0"/>
        <v>92.666666666666671</v>
      </c>
      <c r="N20" s="9">
        <f t="shared" si="1"/>
        <v>4.6666666666666714</v>
      </c>
      <c r="P20" s="9">
        <v>89</v>
      </c>
      <c r="Q20" s="9">
        <v>94</v>
      </c>
      <c r="R20" s="9">
        <v>91</v>
      </c>
      <c r="S20" s="9">
        <f t="shared" si="2"/>
        <v>91.333333333333329</v>
      </c>
      <c r="T20" s="9">
        <f t="shared" si="3"/>
        <v>4.7666666666666657</v>
      </c>
    </row>
    <row r="21" spans="1:21" x14ac:dyDescent="0.25">
      <c r="A21" s="9" t="s">
        <v>110</v>
      </c>
      <c r="B21" s="9">
        <v>88</v>
      </c>
      <c r="C21" s="9">
        <v>90</v>
      </c>
      <c r="D21" s="9">
        <v>89</v>
      </c>
      <c r="E21" s="9">
        <v>89</v>
      </c>
      <c r="F21" s="9">
        <v>91</v>
      </c>
      <c r="G21" s="9">
        <v>88</v>
      </c>
      <c r="I21" s="9" t="s">
        <v>110</v>
      </c>
      <c r="J21" s="9">
        <v>88</v>
      </c>
      <c r="K21" s="9">
        <v>90</v>
      </c>
      <c r="L21" s="9">
        <v>89</v>
      </c>
      <c r="M21" s="9">
        <f t="shared" si="0"/>
        <v>89</v>
      </c>
      <c r="N21" s="9">
        <f t="shared" si="1"/>
        <v>1</v>
      </c>
      <c r="P21" s="9">
        <v>89</v>
      </c>
      <c r="Q21" s="9">
        <v>91</v>
      </c>
      <c r="R21" s="9">
        <v>88</v>
      </c>
      <c r="S21" s="9">
        <f t="shared" si="2"/>
        <v>89.333333333333329</v>
      </c>
      <c r="T21" s="9">
        <f t="shared" si="3"/>
        <v>2.7666666666666657</v>
      </c>
    </row>
    <row r="22" spans="1:21" x14ac:dyDescent="0.25">
      <c r="A22" s="9" t="s">
        <v>111</v>
      </c>
      <c r="B22" s="9">
        <v>84</v>
      </c>
      <c r="C22" s="9">
        <v>85</v>
      </c>
      <c r="D22" s="9">
        <v>87</v>
      </c>
      <c r="E22" s="9">
        <v>82</v>
      </c>
      <c r="F22" s="9">
        <v>85</v>
      </c>
      <c r="G22" s="9">
        <v>85</v>
      </c>
      <c r="I22" s="9" t="s">
        <v>111</v>
      </c>
      <c r="J22" s="9">
        <v>84</v>
      </c>
      <c r="K22" s="9">
        <v>85</v>
      </c>
      <c r="L22" s="9">
        <v>87</v>
      </c>
      <c r="M22" s="9">
        <f t="shared" si="0"/>
        <v>85.333333333333329</v>
      </c>
      <c r="N22" s="9">
        <f t="shared" si="1"/>
        <v>-2.6666666666666714</v>
      </c>
      <c r="P22" s="9">
        <v>82</v>
      </c>
      <c r="Q22" s="9">
        <v>85</v>
      </c>
      <c r="R22" s="9">
        <v>85</v>
      </c>
      <c r="S22" s="9">
        <f t="shared" si="2"/>
        <v>84</v>
      </c>
      <c r="T22" s="9">
        <f t="shared" si="3"/>
        <v>-2.5666666666666629</v>
      </c>
    </row>
    <row r="23" spans="1:21" x14ac:dyDescent="0.25">
      <c r="A23" s="14" t="s">
        <v>112</v>
      </c>
      <c r="B23" s="14">
        <v>88</v>
      </c>
      <c r="C23" s="14">
        <v>92</v>
      </c>
      <c r="D23" s="14">
        <v>101</v>
      </c>
      <c r="E23" s="14">
        <v>89</v>
      </c>
      <c r="F23" s="14">
        <v>90</v>
      </c>
      <c r="G23" s="14">
        <v>93</v>
      </c>
      <c r="I23" s="14" t="s">
        <v>112</v>
      </c>
      <c r="J23" s="14">
        <v>88</v>
      </c>
      <c r="K23" s="14">
        <v>92</v>
      </c>
      <c r="L23" s="14">
        <v>101</v>
      </c>
      <c r="M23" s="14">
        <f t="shared" si="0"/>
        <v>93.666666666666671</v>
      </c>
      <c r="N23" s="14">
        <f>M23-M$24</f>
        <v>5.6666666666666714</v>
      </c>
      <c r="P23" s="14">
        <v>89</v>
      </c>
      <c r="Q23" s="14">
        <v>90</v>
      </c>
      <c r="R23" s="14">
        <v>93</v>
      </c>
      <c r="S23" s="14">
        <f t="shared" si="2"/>
        <v>90.666666666666671</v>
      </c>
      <c r="T23" s="14">
        <f>S23-S$24</f>
        <v>4.1000000000000085</v>
      </c>
    </row>
    <row r="24" spans="1:21" x14ac:dyDescent="0.25">
      <c r="I24" s="15" t="s">
        <v>122</v>
      </c>
      <c r="M24" s="15">
        <f>AVERAGE(J4:L23)</f>
        <v>88</v>
      </c>
      <c r="S24" s="15">
        <f>AVERAGE(P4:R23)</f>
        <v>86.566666666666663</v>
      </c>
    </row>
    <row r="25" spans="1:21" x14ac:dyDescent="0.25">
      <c r="I25" s="15"/>
      <c r="M25" s="15"/>
      <c r="S25" s="15"/>
    </row>
    <row r="27" spans="1:21" x14ac:dyDescent="0.25">
      <c r="J27" s="15" t="s">
        <v>123</v>
      </c>
      <c r="K27" s="10" t="s">
        <v>126</v>
      </c>
      <c r="L27" s="10" t="s">
        <v>128</v>
      </c>
      <c r="M27" s="16" t="s">
        <v>129</v>
      </c>
      <c r="N27" s="16" t="s">
        <v>130</v>
      </c>
      <c r="O27" s="16" t="s">
        <v>131</v>
      </c>
      <c r="P27" s="15" t="s">
        <v>123</v>
      </c>
      <c r="Q27" s="10" t="s">
        <v>126</v>
      </c>
      <c r="R27" s="10" t="s">
        <v>128</v>
      </c>
      <c r="S27" s="16" t="s">
        <v>129</v>
      </c>
      <c r="T27" s="16" t="s">
        <v>130</v>
      </c>
      <c r="U27" s="16" t="s">
        <v>131</v>
      </c>
    </row>
    <row r="28" spans="1:21" x14ac:dyDescent="0.25">
      <c r="J28" s="15" t="s">
        <v>124</v>
      </c>
      <c r="K28" s="10">
        <v>19</v>
      </c>
      <c r="L28" s="10">
        <f>3*SUMSQ(N4:N23)</f>
        <v>1029.3333333333335</v>
      </c>
      <c r="M28" s="10">
        <f>L28/K28</f>
        <v>54.175438596491233</v>
      </c>
      <c r="N28" s="10">
        <f>M28/M29</f>
        <v>6.9753783600632522</v>
      </c>
      <c r="O28" s="10">
        <f>FDIST(N28,K28,K29)</f>
        <v>1.3683476528352195E-7</v>
      </c>
      <c r="P28" s="15" t="s">
        <v>124</v>
      </c>
      <c r="Q28" s="10">
        <v>19</v>
      </c>
      <c r="R28" s="10">
        <f>3*SUMSQ(T4:T23)</f>
        <v>690.06666666666661</v>
      </c>
      <c r="S28" s="10">
        <f>R28/Q28</f>
        <v>36.319298245614029</v>
      </c>
      <c r="T28" s="10">
        <f>S28/S29</f>
        <v>9.2730123180254349</v>
      </c>
      <c r="U28" s="10">
        <f>FDIST(T28,Q28,Q29)</f>
        <v>2.4057288418287664E-9</v>
      </c>
    </row>
    <row r="29" spans="1:21" x14ac:dyDescent="0.25">
      <c r="J29" s="15" t="s">
        <v>125</v>
      </c>
      <c r="K29" s="10">
        <f>K30-K28</f>
        <v>40</v>
      </c>
      <c r="L29" s="10">
        <f>L30-L28</f>
        <v>310.66666666666652</v>
      </c>
      <c r="M29" s="10">
        <f>L29/K29</f>
        <v>7.7666666666666631</v>
      </c>
      <c r="P29" s="15" t="s">
        <v>125</v>
      </c>
      <c r="Q29" s="10">
        <f>Q30-Q28</f>
        <v>40</v>
      </c>
      <c r="R29" s="10">
        <f>R30-R28</f>
        <v>156.66666666672882</v>
      </c>
      <c r="S29" s="10">
        <f>R29/Q29</f>
        <v>3.9166666666682204</v>
      </c>
    </row>
    <row r="30" spans="1:21" x14ac:dyDescent="0.25">
      <c r="J30" s="15" t="s">
        <v>127</v>
      </c>
      <c r="K30" s="10">
        <v>59</v>
      </c>
      <c r="L30" s="10">
        <f>SUMSQ(J4:L23)-60*M24^2</f>
        <v>1340</v>
      </c>
      <c r="P30" s="15" t="s">
        <v>127</v>
      </c>
      <c r="Q30" s="10">
        <v>59</v>
      </c>
      <c r="R30" s="10">
        <f>SUMSQ(P4:R23)-60*S24^2</f>
        <v>846.73333333339542</v>
      </c>
    </row>
    <row r="32" spans="1:21" x14ac:dyDescent="0.25">
      <c r="J32" s="10" t="s">
        <v>132</v>
      </c>
      <c r="M32" s="10">
        <f>(M28-M29)/3</f>
        <v>15.469590643274856</v>
      </c>
      <c r="P32" s="10" t="s">
        <v>132</v>
      </c>
      <c r="S32" s="10">
        <f>(S28-S29)/3</f>
        <v>10.800877192981936</v>
      </c>
    </row>
    <row r="33" spans="1:19" x14ac:dyDescent="0.25">
      <c r="J33" s="10" t="s">
        <v>133</v>
      </c>
      <c r="M33" s="10">
        <f>M29</f>
        <v>7.7666666666666631</v>
      </c>
      <c r="P33" s="10" t="s">
        <v>133</v>
      </c>
      <c r="S33" s="10">
        <f>S29</f>
        <v>3.9166666666682204</v>
      </c>
    </row>
    <row r="34" spans="1:19" x14ac:dyDescent="0.25">
      <c r="J34" s="16" t="s">
        <v>134</v>
      </c>
      <c r="M34" s="10">
        <f>M32/(M32+M33/3)</f>
        <v>0.85663860103626943</v>
      </c>
      <c r="P34" s="16" t="s">
        <v>134</v>
      </c>
      <c r="S34" s="10">
        <f>S32/(S32+S33/3)</f>
        <v>0.89216017776056</v>
      </c>
    </row>
    <row r="35" spans="1:19" x14ac:dyDescent="0.25">
      <c r="A35" s="47" t="s">
        <v>176</v>
      </c>
      <c r="O35" s="10" t="s">
        <v>135</v>
      </c>
    </row>
    <row r="36" spans="1:19" x14ac:dyDescent="0.25">
      <c r="A36" s="13" t="s">
        <v>113</v>
      </c>
      <c r="B36" s="13" t="s">
        <v>118</v>
      </c>
      <c r="C36" s="13" t="s">
        <v>119</v>
      </c>
      <c r="D36" s="22" t="s">
        <v>120</v>
      </c>
      <c r="E36" s="22" t="s">
        <v>121</v>
      </c>
      <c r="G36" s="13" t="s">
        <v>140</v>
      </c>
      <c r="H36" s="13" t="s">
        <v>118</v>
      </c>
      <c r="I36" s="13" t="s">
        <v>119</v>
      </c>
    </row>
    <row r="37" spans="1:19" x14ac:dyDescent="0.25">
      <c r="A37" s="9" t="s">
        <v>93</v>
      </c>
      <c r="B37" s="10">
        <f t="shared" ref="B37:B56" si="4">AVERAGE(B4:D4)</f>
        <v>94</v>
      </c>
      <c r="C37" s="10">
        <f t="shared" ref="C37:C56" si="5">AVERAGE(E4:G4)</f>
        <v>90.333333333333329</v>
      </c>
      <c r="D37" s="23">
        <f>AVERAGE(B37:C37)</f>
        <v>92.166666666666657</v>
      </c>
      <c r="E37" s="23">
        <f t="shared" ref="E37:E56" si="6">D37-D$57</f>
        <v>4.8833333333333258</v>
      </c>
      <c r="G37" s="9" t="s">
        <v>93</v>
      </c>
      <c r="H37" s="10">
        <f>B37-$E37-B$58-$D$57</f>
        <v>1.11666666666666</v>
      </c>
      <c r="I37" s="10">
        <f>C37-$E37-C$58-$D$57</f>
        <v>-1.11666666666666</v>
      </c>
    </row>
    <row r="38" spans="1:19" x14ac:dyDescent="0.25">
      <c r="A38" s="9" t="s">
        <v>94</v>
      </c>
      <c r="B38" s="10">
        <f t="shared" si="4"/>
        <v>84.666666666666671</v>
      </c>
      <c r="C38" s="10">
        <f t="shared" si="5"/>
        <v>83.666666666666671</v>
      </c>
      <c r="D38" s="23">
        <f t="shared" ref="D38:D56" si="7">AVERAGE(B38:C38)</f>
        <v>84.166666666666671</v>
      </c>
      <c r="E38" s="23">
        <f t="shared" si="6"/>
        <v>-3.11666666666666</v>
      </c>
      <c r="G38" s="9" t="s">
        <v>94</v>
      </c>
      <c r="H38" s="10">
        <f t="shared" ref="H38:H56" si="8">B38-$E38-B$58-$D$57</f>
        <v>-0.21666666666668277</v>
      </c>
      <c r="I38" s="10">
        <f t="shared" ref="I38:I56" si="9">C38-$E38-C$58-$D$57</f>
        <v>0.21666666666666856</v>
      </c>
    </row>
    <row r="39" spans="1:19" x14ac:dyDescent="0.25">
      <c r="A39" s="9" t="s">
        <v>95</v>
      </c>
      <c r="B39" s="10">
        <f t="shared" si="4"/>
        <v>84.666666666666671</v>
      </c>
      <c r="C39" s="10">
        <f t="shared" si="5"/>
        <v>84</v>
      </c>
      <c r="D39" s="23">
        <f t="shared" si="7"/>
        <v>84.333333333333343</v>
      </c>
      <c r="E39" s="23">
        <f t="shared" si="6"/>
        <v>-2.9499999999999886</v>
      </c>
      <c r="G39" s="9" t="s">
        <v>95</v>
      </c>
      <c r="H39" s="10">
        <f t="shared" si="8"/>
        <v>-0.38333333333335418</v>
      </c>
      <c r="I39" s="10">
        <f t="shared" si="9"/>
        <v>0.38333333333332575</v>
      </c>
    </row>
    <row r="40" spans="1:19" x14ac:dyDescent="0.25">
      <c r="A40" s="9" t="s">
        <v>96</v>
      </c>
      <c r="B40" s="10">
        <f t="shared" si="4"/>
        <v>85.666666666666671</v>
      </c>
      <c r="C40" s="10">
        <f t="shared" si="5"/>
        <v>83.333333333333329</v>
      </c>
      <c r="D40" s="23">
        <f t="shared" si="7"/>
        <v>84.5</v>
      </c>
      <c r="E40" s="23">
        <f t="shared" si="6"/>
        <v>-2.7833333333333314</v>
      </c>
      <c r="G40" s="9" t="s">
        <v>96</v>
      </c>
      <c r="H40" s="10">
        <f t="shared" si="8"/>
        <v>0.44999999999998863</v>
      </c>
      <c r="I40" s="10">
        <f t="shared" si="9"/>
        <v>-0.45000000000000284</v>
      </c>
    </row>
    <row r="41" spans="1:19" x14ac:dyDescent="0.25">
      <c r="A41" s="9" t="s">
        <v>97</v>
      </c>
      <c r="B41" s="10">
        <f t="shared" si="4"/>
        <v>81</v>
      </c>
      <c r="C41" s="10">
        <f t="shared" si="5"/>
        <v>82</v>
      </c>
      <c r="D41" s="23">
        <f t="shared" si="7"/>
        <v>81.5</v>
      </c>
      <c r="E41" s="23">
        <f t="shared" si="6"/>
        <v>-5.7833333333333314</v>
      </c>
      <c r="G41" s="9" t="s">
        <v>97</v>
      </c>
      <c r="H41" s="10">
        <f t="shared" si="8"/>
        <v>-1.2166666666666828</v>
      </c>
      <c r="I41" s="10">
        <f t="shared" si="9"/>
        <v>1.2166666666666686</v>
      </c>
    </row>
    <row r="42" spans="1:19" x14ac:dyDescent="0.25">
      <c r="A42" s="9" t="s">
        <v>98</v>
      </c>
      <c r="B42" s="10">
        <f t="shared" si="4"/>
        <v>96</v>
      </c>
      <c r="C42" s="10">
        <f t="shared" si="5"/>
        <v>92.666666666666671</v>
      </c>
      <c r="D42" s="23">
        <f t="shared" si="7"/>
        <v>94.333333333333343</v>
      </c>
      <c r="E42" s="23">
        <f t="shared" si="6"/>
        <v>7.0500000000000114</v>
      </c>
      <c r="G42" s="9" t="s">
        <v>98</v>
      </c>
      <c r="H42" s="10">
        <f t="shared" si="8"/>
        <v>0.94999999999997442</v>
      </c>
      <c r="I42" s="10">
        <f t="shared" si="9"/>
        <v>-0.95000000000000284</v>
      </c>
    </row>
    <row r="43" spans="1:19" x14ac:dyDescent="0.25">
      <c r="A43" s="9" t="s">
        <v>99</v>
      </c>
      <c r="B43" s="10">
        <f t="shared" si="4"/>
        <v>84.666666666666671</v>
      </c>
      <c r="C43" s="10">
        <f t="shared" si="5"/>
        <v>83.333333333333329</v>
      </c>
      <c r="D43" s="23">
        <f t="shared" si="7"/>
        <v>84</v>
      </c>
      <c r="E43" s="23">
        <f t="shared" si="6"/>
        <v>-3.2833333333333314</v>
      </c>
      <c r="G43" s="9" t="s">
        <v>99</v>
      </c>
      <c r="H43" s="10">
        <f t="shared" si="8"/>
        <v>-5.0000000000011369E-2</v>
      </c>
      <c r="I43" s="10">
        <f t="shared" si="9"/>
        <v>4.9999999999997158E-2</v>
      </c>
    </row>
    <row r="44" spans="1:19" x14ac:dyDescent="0.25">
      <c r="A44" s="9" t="s">
        <v>100</v>
      </c>
      <c r="B44" s="10">
        <f t="shared" si="4"/>
        <v>86</v>
      </c>
      <c r="C44" s="10">
        <f t="shared" si="5"/>
        <v>84</v>
      </c>
      <c r="D44" s="23">
        <f t="shared" si="7"/>
        <v>85</v>
      </c>
      <c r="E44" s="23">
        <f t="shared" si="6"/>
        <v>-2.2833333333333314</v>
      </c>
      <c r="G44" s="9" t="s">
        <v>100</v>
      </c>
      <c r="H44" s="10">
        <f t="shared" si="8"/>
        <v>0.28333333333331723</v>
      </c>
      <c r="I44" s="10">
        <f t="shared" si="9"/>
        <v>-0.28333333333333144</v>
      </c>
    </row>
    <row r="45" spans="1:19" x14ac:dyDescent="0.25">
      <c r="A45" s="9" t="s">
        <v>101</v>
      </c>
      <c r="B45" s="10">
        <f t="shared" si="4"/>
        <v>89</v>
      </c>
      <c r="C45" s="10">
        <f t="shared" si="5"/>
        <v>86.666666666666671</v>
      </c>
      <c r="D45" s="23">
        <f t="shared" si="7"/>
        <v>87.833333333333343</v>
      </c>
      <c r="E45" s="23">
        <f t="shared" si="6"/>
        <v>0.55000000000001137</v>
      </c>
      <c r="G45" s="9" t="s">
        <v>101</v>
      </c>
      <c r="H45" s="10">
        <f t="shared" si="8"/>
        <v>0.44999999999997442</v>
      </c>
      <c r="I45" s="10">
        <f t="shared" si="9"/>
        <v>-0.45000000000000284</v>
      </c>
    </row>
    <row r="46" spans="1:19" x14ac:dyDescent="0.25">
      <c r="A46" s="9" t="s">
        <v>102</v>
      </c>
      <c r="B46" s="10">
        <f t="shared" si="4"/>
        <v>86</v>
      </c>
      <c r="C46" s="10">
        <f t="shared" si="5"/>
        <v>84</v>
      </c>
      <c r="D46" s="23">
        <f t="shared" si="7"/>
        <v>85</v>
      </c>
      <c r="E46" s="23">
        <f t="shared" si="6"/>
        <v>-2.2833333333333314</v>
      </c>
      <c r="G46" s="9" t="s">
        <v>102</v>
      </c>
      <c r="H46" s="10">
        <f t="shared" si="8"/>
        <v>0.28333333333331723</v>
      </c>
      <c r="I46" s="10">
        <f t="shared" si="9"/>
        <v>-0.28333333333333144</v>
      </c>
    </row>
    <row r="47" spans="1:19" x14ac:dyDescent="0.25">
      <c r="A47" s="9" t="s">
        <v>103</v>
      </c>
      <c r="B47" s="10">
        <f t="shared" si="4"/>
        <v>83.333333333333329</v>
      </c>
      <c r="C47" s="10">
        <f t="shared" si="5"/>
        <v>82.666666666666671</v>
      </c>
      <c r="D47" s="23">
        <f t="shared" si="7"/>
        <v>83</v>
      </c>
      <c r="E47" s="23">
        <f t="shared" si="6"/>
        <v>-4.2833333333333314</v>
      </c>
      <c r="G47" s="9" t="s">
        <v>103</v>
      </c>
      <c r="H47" s="10">
        <f t="shared" si="8"/>
        <v>-0.38333333333335418</v>
      </c>
      <c r="I47" s="10">
        <f t="shared" si="9"/>
        <v>0.38333333333333997</v>
      </c>
    </row>
    <row r="48" spans="1:19" x14ac:dyDescent="0.25">
      <c r="A48" s="9" t="s">
        <v>104</v>
      </c>
      <c r="B48" s="10">
        <f t="shared" si="4"/>
        <v>85</v>
      </c>
      <c r="C48" s="10">
        <f t="shared" si="5"/>
        <v>84.333333333333329</v>
      </c>
      <c r="D48" s="23">
        <f t="shared" si="7"/>
        <v>84.666666666666657</v>
      </c>
      <c r="E48" s="23">
        <f t="shared" si="6"/>
        <v>-2.6166666666666742</v>
      </c>
      <c r="G48" s="9" t="s">
        <v>104</v>
      </c>
      <c r="H48" s="10">
        <f t="shared" si="8"/>
        <v>-0.38333333333333997</v>
      </c>
      <c r="I48" s="10">
        <f t="shared" si="9"/>
        <v>0.38333333333333997</v>
      </c>
    </row>
    <row r="49" spans="1:9" x14ac:dyDescent="0.25">
      <c r="A49" s="9" t="s">
        <v>105</v>
      </c>
      <c r="B49" s="10">
        <f t="shared" si="4"/>
        <v>90</v>
      </c>
      <c r="C49" s="10">
        <f t="shared" si="5"/>
        <v>89.666666666666671</v>
      </c>
      <c r="D49" s="23">
        <f t="shared" si="7"/>
        <v>89.833333333333343</v>
      </c>
      <c r="E49" s="23">
        <f t="shared" si="6"/>
        <v>2.5500000000000114</v>
      </c>
      <c r="G49" s="9" t="s">
        <v>105</v>
      </c>
      <c r="H49" s="10">
        <f t="shared" si="8"/>
        <v>-0.55000000000002558</v>
      </c>
      <c r="I49" s="10">
        <f t="shared" si="9"/>
        <v>0.54999999999999716</v>
      </c>
    </row>
    <row r="50" spans="1:9" x14ac:dyDescent="0.25">
      <c r="A50" s="9" t="s">
        <v>106</v>
      </c>
      <c r="B50" s="10">
        <f t="shared" si="4"/>
        <v>91.666666666666671</v>
      </c>
      <c r="C50" s="10">
        <f t="shared" si="5"/>
        <v>90</v>
      </c>
      <c r="D50" s="23">
        <f t="shared" si="7"/>
        <v>90.833333333333343</v>
      </c>
      <c r="E50" s="23">
        <f t="shared" si="6"/>
        <v>3.5500000000000114</v>
      </c>
      <c r="G50" s="9" t="s">
        <v>106</v>
      </c>
      <c r="H50" s="10">
        <f t="shared" si="8"/>
        <v>0.11666666666664582</v>
      </c>
      <c r="I50" s="10">
        <f t="shared" si="9"/>
        <v>-0.11666666666667425</v>
      </c>
    </row>
    <row r="51" spans="1:9" x14ac:dyDescent="0.25">
      <c r="A51" s="9" t="s">
        <v>107</v>
      </c>
      <c r="B51" s="10">
        <f t="shared" si="4"/>
        <v>93</v>
      </c>
      <c r="C51" s="10">
        <f t="shared" si="5"/>
        <v>90</v>
      </c>
      <c r="D51" s="23">
        <f t="shared" si="7"/>
        <v>91.5</v>
      </c>
      <c r="E51" s="23">
        <f t="shared" si="6"/>
        <v>4.2166666666666686</v>
      </c>
      <c r="G51" s="9" t="s">
        <v>107</v>
      </c>
      <c r="H51" s="10">
        <f t="shared" si="8"/>
        <v>0.78333333333331723</v>
      </c>
      <c r="I51" s="10">
        <f t="shared" si="9"/>
        <v>-0.78333333333333144</v>
      </c>
    </row>
    <row r="52" spans="1:9" x14ac:dyDescent="0.25">
      <c r="A52" s="9" t="s">
        <v>108</v>
      </c>
      <c r="B52" s="10">
        <f t="shared" si="4"/>
        <v>84.666666666666671</v>
      </c>
      <c r="C52" s="10">
        <f t="shared" si="5"/>
        <v>85.333333333333329</v>
      </c>
      <c r="D52" s="23">
        <f t="shared" si="7"/>
        <v>85</v>
      </c>
      <c r="E52" s="23">
        <f t="shared" si="6"/>
        <v>-2.2833333333333314</v>
      </c>
      <c r="G52" s="9" t="s">
        <v>108</v>
      </c>
      <c r="H52" s="10">
        <f t="shared" si="8"/>
        <v>-1.0500000000000114</v>
      </c>
      <c r="I52" s="10">
        <f t="shared" si="9"/>
        <v>1.0499999999999972</v>
      </c>
    </row>
    <row r="53" spans="1:9" x14ac:dyDescent="0.25">
      <c r="A53" s="9" t="s">
        <v>109</v>
      </c>
      <c r="B53" s="10">
        <f t="shared" si="4"/>
        <v>92.666666666666671</v>
      </c>
      <c r="C53" s="10">
        <f t="shared" si="5"/>
        <v>91.333333333333329</v>
      </c>
      <c r="D53" s="23">
        <f t="shared" si="7"/>
        <v>92</v>
      </c>
      <c r="E53" s="23">
        <f t="shared" si="6"/>
        <v>4.7166666666666686</v>
      </c>
      <c r="G53" s="9" t="s">
        <v>109</v>
      </c>
      <c r="H53" s="10">
        <f t="shared" si="8"/>
        <v>-5.0000000000011369E-2</v>
      </c>
      <c r="I53" s="10">
        <f t="shared" si="9"/>
        <v>4.9999999999997158E-2</v>
      </c>
    </row>
    <row r="54" spans="1:9" x14ac:dyDescent="0.25">
      <c r="A54" s="9" t="s">
        <v>110</v>
      </c>
      <c r="B54" s="10">
        <f t="shared" si="4"/>
        <v>89</v>
      </c>
      <c r="C54" s="10">
        <f t="shared" si="5"/>
        <v>89.333333333333329</v>
      </c>
      <c r="D54" s="23">
        <f t="shared" si="7"/>
        <v>89.166666666666657</v>
      </c>
      <c r="E54" s="23">
        <f t="shared" si="6"/>
        <v>1.8833333333333258</v>
      </c>
      <c r="G54" s="9" t="s">
        <v>110</v>
      </c>
      <c r="H54" s="10">
        <f t="shared" si="8"/>
        <v>-0.88333333333333997</v>
      </c>
      <c r="I54" s="10">
        <f t="shared" si="9"/>
        <v>0.88333333333333997</v>
      </c>
    </row>
    <row r="55" spans="1:9" x14ac:dyDescent="0.25">
      <c r="A55" s="9" t="s">
        <v>111</v>
      </c>
      <c r="B55" s="10">
        <f t="shared" si="4"/>
        <v>85.333333333333329</v>
      </c>
      <c r="C55" s="10">
        <f t="shared" si="5"/>
        <v>84</v>
      </c>
      <c r="D55" s="23">
        <f t="shared" si="7"/>
        <v>84.666666666666657</v>
      </c>
      <c r="E55" s="23">
        <f t="shared" si="6"/>
        <v>-2.6166666666666742</v>
      </c>
      <c r="G55" s="9" t="s">
        <v>111</v>
      </c>
      <c r="H55" s="10">
        <f t="shared" si="8"/>
        <v>-5.0000000000011369E-2</v>
      </c>
      <c r="I55" s="10">
        <f t="shared" si="9"/>
        <v>5.0000000000011369E-2</v>
      </c>
    </row>
    <row r="56" spans="1:9" x14ac:dyDescent="0.25">
      <c r="A56" s="9" t="s">
        <v>112</v>
      </c>
      <c r="B56" s="10">
        <f t="shared" si="4"/>
        <v>93.666666666666671</v>
      </c>
      <c r="C56" s="10">
        <f t="shared" si="5"/>
        <v>90.666666666666671</v>
      </c>
      <c r="D56" s="23">
        <f t="shared" si="7"/>
        <v>92.166666666666671</v>
      </c>
      <c r="E56" s="23">
        <f t="shared" si="6"/>
        <v>4.88333333333334</v>
      </c>
      <c r="G56" s="26" t="s">
        <v>112</v>
      </c>
      <c r="H56" s="11">
        <f t="shared" si="8"/>
        <v>0.78333333333331723</v>
      </c>
      <c r="I56" s="11">
        <f t="shared" si="9"/>
        <v>-0.78333333333333144</v>
      </c>
    </row>
    <row r="57" spans="1:9" x14ac:dyDescent="0.25">
      <c r="A57" s="18" t="s">
        <v>136</v>
      </c>
      <c r="B57" s="19">
        <f>AVERAGE(B37:B56)</f>
        <v>88.000000000000014</v>
      </c>
      <c r="C57" s="19">
        <f t="shared" ref="C57" si="10">AVERAGE(C37:C56)</f>
        <v>86.566666666666663</v>
      </c>
      <c r="D57" s="24">
        <f>AVERAGE(D37:D56)</f>
        <v>87.283333333333331</v>
      </c>
      <c r="E57" s="25"/>
    </row>
    <row r="58" spans="1:9" x14ac:dyDescent="0.25">
      <c r="A58" s="20" t="s">
        <v>137</v>
      </c>
      <c r="B58" s="21">
        <f>B57-$D57</f>
        <v>0.71666666666668277</v>
      </c>
      <c r="C58" s="21">
        <f>C57-$D57</f>
        <v>-0.71666666666666856</v>
      </c>
      <c r="D58" s="22"/>
      <c r="E58" s="22"/>
    </row>
    <row r="60" spans="1:9" x14ac:dyDescent="0.25">
      <c r="A60" s="18" t="s">
        <v>123</v>
      </c>
      <c r="B60" s="12" t="s">
        <v>126</v>
      </c>
      <c r="C60" s="12" t="s">
        <v>128</v>
      </c>
      <c r="D60" s="19" t="s">
        <v>129</v>
      </c>
      <c r="E60" s="19" t="s">
        <v>141</v>
      </c>
      <c r="F60" s="19" t="s">
        <v>131</v>
      </c>
    </row>
    <row r="61" spans="1:9" x14ac:dyDescent="0.25">
      <c r="A61" s="18" t="s">
        <v>124</v>
      </c>
      <c r="B61" s="12">
        <v>19</v>
      </c>
      <c r="C61" s="12">
        <f>6*SUMSQ(E37:E56)</f>
        <v>1670.7000000000012</v>
      </c>
      <c r="D61" s="12">
        <f>C61/B61</f>
        <v>87.931578947368479</v>
      </c>
      <c r="E61" s="12">
        <f>D61/D$64</f>
        <v>15.052481417522934</v>
      </c>
      <c r="F61" s="12">
        <f>FDIST(E61,B61,B$64)</f>
        <v>4.4603391051071896E-19</v>
      </c>
    </row>
    <row r="62" spans="1:9" x14ac:dyDescent="0.25">
      <c r="A62" s="16" t="s">
        <v>138</v>
      </c>
      <c r="B62" s="10">
        <v>1</v>
      </c>
      <c r="C62" s="10">
        <f>60*SUMSQ(B58:C58)</f>
        <v>61.633333333334882</v>
      </c>
      <c r="D62" s="10">
        <f t="shared" ref="D62:D64" si="11">C62/B62</f>
        <v>61.633333333334882</v>
      </c>
      <c r="E62" s="10">
        <f t="shared" ref="E62" si="12">D62/D$64</f>
        <v>10.550641940085217</v>
      </c>
      <c r="F62" s="10">
        <f t="shared" ref="F62" si="13">FDIST(E62,B62,B$64)</f>
        <v>1.6987757112062088E-3</v>
      </c>
    </row>
    <row r="63" spans="1:9" x14ac:dyDescent="0.25">
      <c r="A63" s="16" t="s">
        <v>139</v>
      </c>
      <c r="B63" s="10">
        <v>19</v>
      </c>
      <c r="C63" s="10">
        <f>3*SUMSQ(H37:I56)</f>
        <v>48.699999999999939</v>
      </c>
      <c r="D63" s="10">
        <f t="shared" si="11"/>
        <v>2.5631578947368387</v>
      </c>
      <c r="E63" s="10">
        <f>D63/D$64</f>
        <v>0.43877167955549501</v>
      </c>
      <c r="F63" s="10">
        <f>FDIST(E63,B63,B$64)</f>
        <v>0.97741660945460207</v>
      </c>
    </row>
    <row r="64" spans="1:9" x14ac:dyDescent="0.25">
      <c r="A64" s="17" t="s">
        <v>125</v>
      </c>
      <c r="B64" s="11">
        <f>B65-B61-B62-B63</f>
        <v>80</v>
      </c>
      <c r="C64" s="11">
        <f>C65-C61-C62-C63</f>
        <v>467.33333333336168</v>
      </c>
      <c r="D64" s="11">
        <f t="shared" si="11"/>
        <v>5.8416666666670212</v>
      </c>
      <c r="E64" s="11"/>
      <c r="F64" s="11"/>
    </row>
    <row r="65" spans="1:4" x14ac:dyDescent="0.25">
      <c r="A65" s="15" t="s">
        <v>127</v>
      </c>
      <c r="B65" s="10">
        <v>119</v>
      </c>
      <c r="C65" s="10">
        <f>SUMSQ(B4:G23)-120*D57^2</f>
        <v>2248.3666666666977</v>
      </c>
    </row>
    <row r="67" spans="1:4" x14ac:dyDescent="0.25">
      <c r="A67" s="10" t="s">
        <v>132</v>
      </c>
      <c r="D67" s="10">
        <f>(D61-D64)/6</f>
        <v>13.681652046783576</v>
      </c>
    </row>
    <row r="68" spans="1:4" x14ac:dyDescent="0.25">
      <c r="A68" s="16" t="s">
        <v>142</v>
      </c>
      <c r="D68" s="10">
        <f>(D62-D64)/60</f>
        <v>0.92986111111113101</v>
      </c>
    </row>
    <row r="69" spans="1:4" x14ac:dyDescent="0.25">
      <c r="A69" s="16" t="s">
        <v>143</v>
      </c>
      <c r="D69" s="10">
        <v>0</v>
      </c>
    </row>
    <row r="70" spans="1:4" x14ac:dyDescent="0.25">
      <c r="A70" s="10" t="s">
        <v>133</v>
      </c>
      <c r="D70" s="10">
        <f>D64</f>
        <v>5.8416666666670212</v>
      </c>
    </row>
    <row r="71" spans="1:4" x14ac:dyDescent="0.25">
      <c r="A71" s="16" t="s">
        <v>134</v>
      </c>
      <c r="D71" s="10">
        <f>D67/(D67+D70/6)</f>
        <v>0.93356577083457637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73"/>
  <sheetViews>
    <sheetView topLeftCell="A43" workbookViewId="0">
      <selection activeCell="G69" sqref="G69"/>
    </sheetView>
  </sheetViews>
  <sheetFormatPr defaultRowHeight="14.4" x14ac:dyDescent="0.25"/>
  <cols>
    <col min="1" max="1" width="21.5546875" style="10" bestFit="1" customWidth="1"/>
    <col min="2" max="5" width="8.88671875" style="10"/>
    <col min="6" max="6" width="12.77734375" style="10" bestFit="1" customWidth="1"/>
    <col min="7" max="16384" width="8.88671875" style="10"/>
  </cols>
  <sheetData>
    <row r="1" spans="1:20" x14ac:dyDescent="0.25">
      <c r="J1" s="47" t="s">
        <v>174</v>
      </c>
      <c r="P1" s="47" t="s">
        <v>175</v>
      </c>
    </row>
    <row r="2" spans="1:20" x14ac:dyDescent="0.25">
      <c r="A2" s="12"/>
      <c r="B2" s="12" t="s">
        <v>118</v>
      </c>
      <c r="C2" s="12"/>
      <c r="D2" s="12"/>
      <c r="E2" s="12" t="s">
        <v>119</v>
      </c>
      <c r="F2" s="12"/>
      <c r="G2" s="12"/>
      <c r="I2" s="12"/>
      <c r="J2" s="12" t="s">
        <v>118</v>
      </c>
      <c r="K2" s="12"/>
      <c r="L2" s="12"/>
      <c r="M2" s="12"/>
      <c r="N2" s="12"/>
      <c r="P2" s="12" t="s">
        <v>119</v>
      </c>
      <c r="Q2" s="12"/>
      <c r="R2" s="12"/>
      <c r="S2" s="12"/>
      <c r="T2" s="12"/>
    </row>
    <row r="3" spans="1:20" x14ac:dyDescent="0.25">
      <c r="A3" s="11" t="s">
        <v>113</v>
      </c>
      <c r="B3" s="13" t="s">
        <v>115</v>
      </c>
      <c r="C3" s="13" t="s">
        <v>116</v>
      </c>
      <c r="D3" s="13" t="s">
        <v>117</v>
      </c>
      <c r="E3" s="13" t="s">
        <v>115</v>
      </c>
      <c r="F3" s="13" t="s">
        <v>116</v>
      </c>
      <c r="G3" s="13" t="s">
        <v>117</v>
      </c>
      <c r="I3" s="11" t="s">
        <v>113</v>
      </c>
      <c r="J3" s="13" t="s">
        <v>115</v>
      </c>
      <c r="K3" s="13" t="s">
        <v>116</v>
      </c>
      <c r="L3" s="13" t="s">
        <v>117</v>
      </c>
      <c r="M3" s="13" t="s">
        <v>120</v>
      </c>
      <c r="N3" s="13" t="s">
        <v>121</v>
      </c>
      <c r="P3" s="13" t="s">
        <v>115</v>
      </c>
      <c r="Q3" s="13" t="s">
        <v>116</v>
      </c>
      <c r="R3" s="13" t="s">
        <v>117</v>
      </c>
      <c r="S3" s="13" t="s">
        <v>120</v>
      </c>
      <c r="T3" s="13" t="s">
        <v>121</v>
      </c>
    </row>
    <row r="4" spans="1:20" x14ac:dyDescent="0.25">
      <c r="A4" s="9" t="s">
        <v>93</v>
      </c>
      <c r="B4" s="9">
        <v>101</v>
      </c>
      <c r="C4" s="9">
        <v>90</v>
      </c>
      <c r="D4" s="9">
        <v>91</v>
      </c>
      <c r="E4" s="9">
        <v>89</v>
      </c>
      <c r="F4" s="9">
        <v>89</v>
      </c>
      <c r="G4" s="9">
        <v>93</v>
      </c>
      <c r="I4" s="9" t="s">
        <v>93</v>
      </c>
      <c r="J4" s="9">
        <v>101</v>
      </c>
      <c r="K4" s="9">
        <v>90</v>
      </c>
      <c r="L4" s="9">
        <v>91</v>
      </c>
      <c r="M4" s="9">
        <f>AVERAGE(J4:L4)</f>
        <v>94</v>
      </c>
      <c r="N4" s="9">
        <f>M4-M$24</f>
        <v>6</v>
      </c>
      <c r="P4" s="9">
        <v>89</v>
      </c>
      <c r="Q4" s="9">
        <v>89</v>
      </c>
      <c r="R4" s="9">
        <v>93</v>
      </c>
      <c r="S4" s="9">
        <f>AVERAGE(P4:R4)</f>
        <v>90.333333333333329</v>
      </c>
      <c r="T4" s="9">
        <f>S4-S$24</f>
        <v>3.7666666666666657</v>
      </c>
    </row>
    <row r="5" spans="1:20" x14ac:dyDescent="0.25">
      <c r="A5" s="9" t="s">
        <v>94</v>
      </c>
      <c r="B5" s="9">
        <v>82</v>
      </c>
      <c r="C5" s="9">
        <v>85</v>
      </c>
      <c r="D5" s="9">
        <v>87</v>
      </c>
      <c r="E5" s="9">
        <v>84</v>
      </c>
      <c r="F5" s="9">
        <v>84</v>
      </c>
      <c r="G5" s="9">
        <v>83</v>
      </c>
      <c r="I5" s="9" t="s">
        <v>94</v>
      </c>
      <c r="J5" s="9">
        <v>82</v>
      </c>
      <c r="K5" s="9">
        <v>85</v>
      </c>
      <c r="L5" s="9">
        <v>87</v>
      </c>
      <c r="M5" s="9">
        <f t="shared" ref="M5:M23" si="0">AVERAGE(J5:L5)</f>
        <v>84.666666666666671</v>
      </c>
      <c r="N5" s="9">
        <f t="shared" ref="N5:N22" si="1">M5-M$24</f>
        <v>-3.3333333333333286</v>
      </c>
      <c r="P5" s="9">
        <v>84</v>
      </c>
      <c r="Q5" s="9">
        <v>84</v>
      </c>
      <c r="R5" s="9">
        <v>83</v>
      </c>
      <c r="S5" s="9">
        <f t="shared" ref="S5:S23" si="2">AVERAGE(P5:R5)</f>
        <v>83.666666666666671</v>
      </c>
      <c r="T5" s="9">
        <f t="shared" ref="T5:T22" si="3">S5-S$24</f>
        <v>-2.8999999999999915</v>
      </c>
    </row>
    <row r="6" spans="1:20" x14ac:dyDescent="0.25">
      <c r="A6" s="9" t="s">
        <v>95</v>
      </c>
      <c r="B6" s="9">
        <v>86</v>
      </c>
      <c r="C6" s="9">
        <v>85</v>
      </c>
      <c r="D6" s="9">
        <v>83</v>
      </c>
      <c r="E6" s="9">
        <v>80</v>
      </c>
      <c r="F6" s="9">
        <v>84</v>
      </c>
      <c r="G6" s="9">
        <v>88</v>
      </c>
      <c r="I6" s="9" t="s">
        <v>95</v>
      </c>
      <c r="J6" s="9">
        <v>86</v>
      </c>
      <c r="K6" s="9">
        <v>85</v>
      </c>
      <c r="L6" s="9">
        <v>83</v>
      </c>
      <c r="M6" s="9">
        <f t="shared" si="0"/>
        <v>84.666666666666671</v>
      </c>
      <c r="N6" s="9">
        <f t="shared" si="1"/>
        <v>-3.3333333333333286</v>
      </c>
      <c r="P6" s="9">
        <v>80</v>
      </c>
      <c r="Q6" s="9">
        <v>84</v>
      </c>
      <c r="R6" s="9">
        <v>88</v>
      </c>
      <c r="S6" s="9">
        <f t="shared" si="2"/>
        <v>84</v>
      </c>
      <c r="T6" s="9">
        <f t="shared" si="3"/>
        <v>-2.5666666666666629</v>
      </c>
    </row>
    <row r="7" spans="1:20" x14ac:dyDescent="0.25">
      <c r="A7" s="9" t="s">
        <v>96</v>
      </c>
      <c r="B7" s="9">
        <v>85</v>
      </c>
      <c r="C7" s="9">
        <v>85</v>
      </c>
      <c r="D7" s="9">
        <v>87</v>
      </c>
      <c r="E7" s="9">
        <v>83</v>
      </c>
      <c r="F7" s="9">
        <v>84</v>
      </c>
      <c r="G7" s="9">
        <v>83</v>
      </c>
      <c r="I7" s="9" t="s">
        <v>96</v>
      </c>
      <c r="J7" s="9">
        <v>85</v>
      </c>
      <c r="K7" s="9">
        <v>85</v>
      </c>
      <c r="L7" s="9">
        <v>87</v>
      </c>
      <c r="M7" s="9">
        <f t="shared" si="0"/>
        <v>85.666666666666671</v>
      </c>
      <c r="N7" s="9">
        <f t="shared" si="1"/>
        <v>-2.3333333333333286</v>
      </c>
      <c r="P7" s="9">
        <v>83</v>
      </c>
      <c r="Q7" s="9">
        <v>84</v>
      </c>
      <c r="R7" s="9">
        <v>83</v>
      </c>
      <c r="S7" s="9">
        <f t="shared" si="2"/>
        <v>83.333333333333329</v>
      </c>
      <c r="T7" s="9">
        <f t="shared" si="3"/>
        <v>-3.2333333333333343</v>
      </c>
    </row>
    <row r="8" spans="1:20" x14ac:dyDescent="0.25">
      <c r="A8" s="9" t="s">
        <v>97</v>
      </c>
      <c r="B8" s="9">
        <v>80</v>
      </c>
      <c r="C8" s="9">
        <v>82</v>
      </c>
      <c r="D8" s="9">
        <v>81</v>
      </c>
      <c r="E8" s="9">
        <v>81</v>
      </c>
      <c r="F8" s="9">
        <v>82</v>
      </c>
      <c r="G8" s="9">
        <v>83</v>
      </c>
      <c r="I8" s="9" t="s">
        <v>97</v>
      </c>
      <c r="J8" s="9">
        <v>80</v>
      </c>
      <c r="K8" s="9">
        <v>82</v>
      </c>
      <c r="L8" s="9">
        <v>81</v>
      </c>
      <c r="M8" s="9">
        <f t="shared" si="0"/>
        <v>81</v>
      </c>
      <c r="N8" s="9">
        <f t="shared" si="1"/>
        <v>-7</v>
      </c>
      <c r="P8" s="9">
        <v>81</v>
      </c>
      <c r="Q8" s="9">
        <v>82</v>
      </c>
      <c r="R8" s="9">
        <v>83</v>
      </c>
      <c r="S8" s="9">
        <f t="shared" si="2"/>
        <v>82</v>
      </c>
      <c r="T8" s="9">
        <f t="shared" si="3"/>
        <v>-4.5666666666666629</v>
      </c>
    </row>
    <row r="9" spans="1:20" x14ac:dyDescent="0.25">
      <c r="A9" s="9" t="s">
        <v>98</v>
      </c>
      <c r="B9" s="9">
        <v>95</v>
      </c>
      <c r="C9" s="9">
        <v>98</v>
      </c>
      <c r="D9" s="9">
        <v>95</v>
      </c>
      <c r="E9" s="9">
        <v>89</v>
      </c>
      <c r="F9" s="9">
        <v>94</v>
      </c>
      <c r="G9" s="9">
        <v>95</v>
      </c>
      <c r="I9" s="9" t="s">
        <v>98</v>
      </c>
      <c r="J9" s="9">
        <v>95</v>
      </c>
      <c r="K9" s="9">
        <v>98</v>
      </c>
      <c r="L9" s="9">
        <v>95</v>
      </c>
      <c r="M9" s="9">
        <f t="shared" si="0"/>
        <v>96</v>
      </c>
      <c r="N9" s="9">
        <f t="shared" si="1"/>
        <v>8</v>
      </c>
      <c r="P9" s="9">
        <v>89</v>
      </c>
      <c r="Q9" s="9">
        <v>94</v>
      </c>
      <c r="R9" s="9">
        <v>95</v>
      </c>
      <c r="S9" s="9">
        <f t="shared" si="2"/>
        <v>92.666666666666671</v>
      </c>
      <c r="T9" s="9">
        <f t="shared" si="3"/>
        <v>6.1000000000000085</v>
      </c>
    </row>
    <row r="10" spans="1:20" x14ac:dyDescent="0.25">
      <c r="A10" s="9" t="s">
        <v>99</v>
      </c>
      <c r="B10" s="9">
        <v>84</v>
      </c>
      <c r="C10" s="9">
        <v>85</v>
      </c>
      <c r="D10" s="9">
        <v>85</v>
      </c>
      <c r="E10" s="9">
        <v>81</v>
      </c>
      <c r="F10" s="9">
        <v>84</v>
      </c>
      <c r="G10" s="9">
        <v>85</v>
      </c>
      <c r="I10" s="9" t="s">
        <v>99</v>
      </c>
      <c r="J10" s="9">
        <v>84</v>
      </c>
      <c r="K10" s="9">
        <v>85</v>
      </c>
      <c r="L10" s="9">
        <v>85</v>
      </c>
      <c r="M10" s="9">
        <f t="shared" si="0"/>
        <v>84.666666666666671</v>
      </c>
      <c r="N10" s="9">
        <f t="shared" si="1"/>
        <v>-3.3333333333333286</v>
      </c>
      <c r="P10" s="9">
        <v>81</v>
      </c>
      <c r="Q10" s="9">
        <v>84</v>
      </c>
      <c r="R10" s="9">
        <v>85</v>
      </c>
      <c r="S10" s="9">
        <f t="shared" si="2"/>
        <v>83.333333333333329</v>
      </c>
      <c r="T10" s="9">
        <f t="shared" si="3"/>
        <v>-3.2333333333333343</v>
      </c>
    </row>
    <row r="11" spans="1:20" x14ac:dyDescent="0.25">
      <c r="A11" s="9" t="s">
        <v>100</v>
      </c>
      <c r="B11" s="9">
        <v>86</v>
      </c>
      <c r="C11" s="9">
        <v>85</v>
      </c>
      <c r="D11" s="9">
        <v>87</v>
      </c>
      <c r="E11" s="9">
        <v>84</v>
      </c>
      <c r="F11" s="9">
        <v>85</v>
      </c>
      <c r="G11" s="9">
        <v>83</v>
      </c>
      <c r="I11" s="9" t="s">
        <v>100</v>
      </c>
      <c r="J11" s="9">
        <v>86</v>
      </c>
      <c r="K11" s="9">
        <v>85</v>
      </c>
      <c r="L11" s="9">
        <v>87</v>
      </c>
      <c r="M11" s="9">
        <f t="shared" si="0"/>
        <v>86</v>
      </c>
      <c r="N11" s="9">
        <f t="shared" si="1"/>
        <v>-2</v>
      </c>
      <c r="P11" s="9">
        <v>84</v>
      </c>
      <c r="Q11" s="9">
        <v>85</v>
      </c>
      <c r="R11" s="9">
        <v>83</v>
      </c>
      <c r="S11" s="9">
        <f t="shared" si="2"/>
        <v>84</v>
      </c>
      <c r="T11" s="9">
        <f t="shared" si="3"/>
        <v>-2.5666666666666629</v>
      </c>
    </row>
    <row r="12" spans="1:20" x14ac:dyDescent="0.25">
      <c r="A12" s="9" t="s">
        <v>101</v>
      </c>
      <c r="B12" s="9">
        <v>87</v>
      </c>
      <c r="C12" s="9">
        <v>89</v>
      </c>
      <c r="D12" s="9">
        <v>91</v>
      </c>
      <c r="E12" s="9">
        <v>85</v>
      </c>
      <c r="F12" s="9">
        <v>88</v>
      </c>
      <c r="G12" s="9">
        <v>87</v>
      </c>
      <c r="I12" s="9" t="s">
        <v>101</v>
      </c>
      <c r="J12" s="9">
        <v>87</v>
      </c>
      <c r="K12" s="9">
        <v>89</v>
      </c>
      <c r="L12" s="9">
        <v>91</v>
      </c>
      <c r="M12" s="9">
        <f t="shared" si="0"/>
        <v>89</v>
      </c>
      <c r="N12" s="9">
        <f t="shared" si="1"/>
        <v>1</v>
      </c>
      <c r="P12" s="9">
        <v>85</v>
      </c>
      <c r="Q12" s="9">
        <v>88</v>
      </c>
      <c r="R12" s="9">
        <v>87</v>
      </c>
      <c r="S12" s="9">
        <f t="shared" si="2"/>
        <v>86.666666666666671</v>
      </c>
      <c r="T12" s="9">
        <f t="shared" si="3"/>
        <v>0.10000000000000853</v>
      </c>
    </row>
    <row r="13" spans="1:20" x14ac:dyDescent="0.25">
      <c r="A13" s="9" t="s">
        <v>102</v>
      </c>
      <c r="B13" s="9">
        <v>84</v>
      </c>
      <c r="C13" s="9">
        <v>85</v>
      </c>
      <c r="D13" s="9">
        <v>89</v>
      </c>
      <c r="E13" s="9">
        <v>82</v>
      </c>
      <c r="F13" s="9">
        <v>85</v>
      </c>
      <c r="G13" s="9">
        <v>85</v>
      </c>
      <c r="I13" s="9" t="s">
        <v>102</v>
      </c>
      <c r="J13" s="9">
        <v>84</v>
      </c>
      <c r="K13" s="9">
        <v>85</v>
      </c>
      <c r="L13" s="9">
        <v>89</v>
      </c>
      <c r="M13" s="9">
        <f t="shared" si="0"/>
        <v>86</v>
      </c>
      <c r="N13" s="9">
        <f t="shared" si="1"/>
        <v>-2</v>
      </c>
      <c r="P13" s="9">
        <v>82</v>
      </c>
      <c r="Q13" s="9">
        <v>85</v>
      </c>
      <c r="R13" s="9">
        <v>85</v>
      </c>
      <c r="S13" s="9">
        <f t="shared" si="2"/>
        <v>84</v>
      </c>
      <c r="T13" s="9">
        <f t="shared" si="3"/>
        <v>-2.5666666666666629</v>
      </c>
    </row>
    <row r="14" spans="1:20" x14ac:dyDescent="0.25">
      <c r="A14" s="9" t="s">
        <v>103</v>
      </c>
      <c r="B14" s="9">
        <v>82</v>
      </c>
      <c r="C14" s="9">
        <v>85</v>
      </c>
      <c r="D14" s="9">
        <v>83</v>
      </c>
      <c r="E14" s="9">
        <v>81</v>
      </c>
      <c r="F14" s="9">
        <v>85</v>
      </c>
      <c r="G14" s="9">
        <v>82</v>
      </c>
      <c r="I14" s="9" t="s">
        <v>103</v>
      </c>
      <c r="J14" s="9">
        <v>82</v>
      </c>
      <c r="K14" s="9">
        <v>85</v>
      </c>
      <c r="L14" s="9">
        <v>83</v>
      </c>
      <c r="M14" s="9">
        <f t="shared" si="0"/>
        <v>83.333333333333329</v>
      </c>
      <c r="N14" s="9">
        <f t="shared" si="1"/>
        <v>-4.6666666666666714</v>
      </c>
      <c r="P14" s="9">
        <v>81</v>
      </c>
      <c r="Q14" s="9">
        <v>85</v>
      </c>
      <c r="R14" s="9">
        <v>82</v>
      </c>
      <c r="S14" s="9">
        <f t="shared" si="2"/>
        <v>82.666666666666671</v>
      </c>
      <c r="T14" s="9">
        <f t="shared" si="3"/>
        <v>-3.8999999999999915</v>
      </c>
    </row>
    <row r="15" spans="1:20" x14ac:dyDescent="0.25">
      <c r="A15" s="9" t="s">
        <v>104</v>
      </c>
      <c r="B15" s="9">
        <v>83</v>
      </c>
      <c r="C15" s="9">
        <v>85</v>
      </c>
      <c r="D15" s="9">
        <v>87</v>
      </c>
      <c r="E15" s="9">
        <v>83</v>
      </c>
      <c r="F15" s="9">
        <v>87</v>
      </c>
      <c r="G15" s="9">
        <v>83</v>
      </c>
      <c r="I15" s="9" t="s">
        <v>104</v>
      </c>
      <c r="J15" s="9">
        <v>83</v>
      </c>
      <c r="K15" s="9">
        <v>85</v>
      </c>
      <c r="L15" s="9">
        <v>87</v>
      </c>
      <c r="M15" s="9">
        <f t="shared" si="0"/>
        <v>85</v>
      </c>
      <c r="N15" s="9">
        <f t="shared" si="1"/>
        <v>-3</v>
      </c>
      <c r="P15" s="9">
        <v>83</v>
      </c>
      <c r="Q15" s="9">
        <v>87</v>
      </c>
      <c r="R15" s="9">
        <v>83</v>
      </c>
      <c r="S15" s="9">
        <f t="shared" si="2"/>
        <v>84.333333333333329</v>
      </c>
      <c r="T15" s="9">
        <f t="shared" si="3"/>
        <v>-2.2333333333333343</v>
      </c>
    </row>
    <row r="16" spans="1:20" x14ac:dyDescent="0.25">
      <c r="A16" s="9" t="s">
        <v>105</v>
      </c>
      <c r="B16" s="9">
        <v>89</v>
      </c>
      <c r="C16" s="9">
        <v>87</v>
      </c>
      <c r="D16" s="9">
        <v>94</v>
      </c>
      <c r="E16" s="9">
        <v>89</v>
      </c>
      <c r="F16" s="9">
        <v>92</v>
      </c>
      <c r="G16" s="9">
        <v>88</v>
      </c>
      <c r="I16" s="9" t="s">
        <v>105</v>
      </c>
      <c r="J16" s="9">
        <v>89</v>
      </c>
      <c r="K16" s="9">
        <v>87</v>
      </c>
      <c r="L16" s="9">
        <v>94</v>
      </c>
      <c r="M16" s="9">
        <f t="shared" si="0"/>
        <v>90</v>
      </c>
      <c r="N16" s="9">
        <f t="shared" si="1"/>
        <v>2</v>
      </c>
      <c r="P16" s="9">
        <v>89</v>
      </c>
      <c r="Q16" s="9">
        <v>92</v>
      </c>
      <c r="R16" s="9">
        <v>88</v>
      </c>
      <c r="S16" s="9">
        <f t="shared" si="2"/>
        <v>89.666666666666671</v>
      </c>
      <c r="T16" s="9">
        <f t="shared" si="3"/>
        <v>3.1000000000000085</v>
      </c>
    </row>
    <row r="17" spans="1:21" x14ac:dyDescent="0.25">
      <c r="A17" s="9" t="s">
        <v>106</v>
      </c>
      <c r="B17" s="9">
        <v>90</v>
      </c>
      <c r="C17" s="9">
        <v>92</v>
      </c>
      <c r="D17" s="9">
        <v>93</v>
      </c>
      <c r="E17" s="9">
        <v>89</v>
      </c>
      <c r="F17" s="9">
        <v>91</v>
      </c>
      <c r="G17" s="9">
        <v>90</v>
      </c>
      <c r="I17" s="9" t="s">
        <v>106</v>
      </c>
      <c r="J17" s="9">
        <v>90</v>
      </c>
      <c r="K17" s="9">
        <v>92</v>
      </c>
      <c r="L17" s="9">
        <v>93</v>
      </c>
      <c r="M17" s="9">
        <f t="shared" si="0"/>
        <v>91.666666666666671</v>
      </c>
      <c r="N17" s="9">
        <f t="shared" si="1"/>
        <v>3.6666666666666714</v>
      </c>
      <c r="P17" s="9">
        <v>89</v>
      </c>
      <c r="Q17" s="9">
        <v>91</v>
      </c>
      <c r="R17" s="9">
        <v>90</v>
      </c>
      <c r="S17" s="9">
        <f t="shared" si="2"/>
        <v>90</v>
      </c>
      <c r="T17" s="9">
        <f t="shared" si="3"/>
        <v>3.4333333333333371</v>
      </c>
    </row>
    <row r="18" spans="1:21" x14ac:dyDescent="0.25">
      <c r="A18" s="9" t="s">
        <v>107</v>
      </c>
      <c r="B18" s="9">
        <v>95</v>
      </c>
      <c r="C18" s="9">
        <v>89</v>
      </c>
      <c r="D18" s="9">
        <v>95</v>
      </c>
      <c r="E18" s="9">
        <v>89</v>
      </c>
      <c r="F18" s="9">
        <v>90</v>
      </c>
      <c r="G18" s="9">
        <v>91</v>
      </c>
      <c r="I18" s="9" t="s">
        <v>107</v>
      </c>
      <c r="J18" s="9">
        <v>95</v>
      </c>
      <c r="K18" s="9">
        <v>89</v>
      </c>
      <c r="L18" s="9">
        <v>95</v>
      </c>
      <c r="M18" s="9">
        <f t="shared" si="0"/>
        <v>93</v>
      </c>
      <c r="N18" s="9">
        <f t="shared" si="1"/>
        <v>5</v>
      </c>
      <c r="P18" s="9">
        <v>89</v>
      </c>
      <c r="Q18" s="9">
        <v>90</v>
      </c>
      <c r="R18" s="9">
        <v>91</v>
      </c>
      <c r="S18" s="9">
        <f t="shared" si="2"/>
        <v>90</v>
      </c>
      <c r="T18" s="9">
        <f t="shared" si="3"/>
        <v>3.4333333333333371</v>
      </c>
    </row>
    <row r="19" spans="1:21" x14ac:dyDescent="0.25">
      <c r="A19" s="9" t="s">
        <v>108</v>
      </c>
      <c r="B19" s="9">
        <v>82</v>
      </c>
      <c r="C19" s="9">
        <v>85</v>
      </c>
      <c r="D19" s="9">
        <v>87</v>
      </c>
      <c r="E19" s="9">
        <v>84</v>
      </c>
      <c r="F19" s="9">
        <v>85</v>
      </c>
      <c r="G19" s="9">
        <v>87</v>
      </c>
      <c r="I19" s="9" t="s">
        <v>108</v>
      </c>
      <c r="J19" s="9">
        <v>82</v>
      </c>
      <c r="K19" s="9">
        <v>85</v>
      </c>
      <c r="L19" s="9">
        <v>87</v>
      </c>
      <c r="M19" s="9">
        <f t="shared" si="0"/>
        <v>84.666666666666671</v>
      </c>
      <c r="N19" s="9">
        <f t="shared" si="1"/>
        <v>-3.3333333333333286</v>
      </c>
      <c r="P19" s="9">
        <v>84</v>
      </c>
      <c r="Q19" s="9">
        <v>85</v>
      </c>
      <c r="R19" s="9">
        <v>87</v>
      </c>
      <c r="S19" s="9">
        <f t="shared" si="2"/>
        <v>85.333333333333329</v>
      </c>
      <c r="T19" s="9">
        <f t="shared" si="3"/>
        <v>-1.2333333333333343</v>
      </c>
    </row>
    <row r="20" spans="1:21" x14ac:dyDescent="0.25">
      <c r="A20" s="9" t="s">
        <v>109</v>
      </c>
      <c r="B20" s="9">
        <v>91</v>
      </c>
      <c r="C20" s="9">
        <v>95</v>
      </c>
      <c r="D20" s="9">
        <v>92</v>
      </c>
      <c r="E20" s="9">
        <v>89</v>
      </c>
      <c r="F20" s="9">
        <v>94</v>
      </c>
      <c r="G20" s="9">
        <v>91</v>
      </c>
      <c r="I20" s="9" t="s">
        <v>109</v>
      </c>
      <c r="J20" s="9">
        <v>91</v>
      </c>
      <c r="K20" s="9">
        <v>95</v>
      </c>
      <c r="L20" s="9">
        <v>92</v>
      </c>
      <c r="M20" s="9">
        <f t="shared" si="0"/>
        <v>92.666666666666671</v>
      </c>
      <c r="N20" s="9">
        <f t="shared" si="1"/>
        <v>4.6666666666666714</v>
      </c>
      <c r="P20" s="9">
        <v>89</v>
      </c>
      <c r="Q20" s="9">
        <v>94</v>
      </c>
      <c r="R20" s="9">
        <v>91</v>
      </c>
      <c r="S20" s="9">
        <f t="shared" si="2"/>
        <v>91.333333333333329</v>
      </c>
      <c r="T20" s="9">
        <f t="shared" si="3"/>
        <v>4.7666666666666657</v>
      </c>
    </row>
    <row r="21" spans="1:21" x14ac:dyDescent="0.25">
      <c r="A21" s="9" t="s">
        <v>110</v>
      </c>
      <c r="B21" s="9">
        <v>88</v>
      </c>
      <c r="C21" s="9">
        <v>90</v>
      </c>
      <c r="D21" s="9">
        <v>89</v>
      </c>
      <c r="E21" s="9">
        <v>89</v>
      </c>
      <c r="F21" s="9">
        <v>91</v>
      </c>
      <c r="G21" s="9">
        <v>88</v>
      </c>
      <c r="I21" s="9" t="s">
        <v>110</v>
      </c>
      <c r="J21" s="9">
        <v>88</v>
      </c>
      <c r="K21" s="9">
        <v>90</v>
      </c>
      <c r="L21" s="9">
        <v>89</v>
      </c>
      <c r="M21" s="9">
        <f t="shared" si="0"/>
        <v>89</v>
      </c>
      <c r="N21" s="9">
        <f t="shared" si="1"/>
        <v>1</v>
      </c>
      <c r="P21" s="9">
        <v>89</v>
      </c>
      <c r="Q21" s="9">
        <v>91</v>
      </c>
      <c r="R21" s="9">
        <v>88</v>
      </c>
      <c r="S21" s="9">
        <f t="shared" si="2"/>
        <v>89.333333333333329</v>
      </c>
      <c r="T21" s="9">
        <f t="shared" si="3"/>
        <v>2.7666666666666657</v>
      </c>
    </row>
    <row r="22" spans="1:21" x14ac:dyDescent="0.25">
      <c r="A22" s="9" t="s">
        <v>111</v>
      </c>
      <c r="B22" s="9">
        <v>84</v>
      </c>
      <c r="C22" s="9">
        <v>85</v>
      </c>
      <c r="D22" s="9">
        <v>87</v>
      </c>
      <c r="E22" s="9">
        <v>82</v>
      </c>
      <c r="F22" s="9">
        <v>85</v>
      </c>
      <c r="G22" s="9">
        <v>85</v>
      </c>
      <c r="I22" s="9" t="s">
        <v>111</v>
      </c>
      <c r="J22" s="9">
        <v>84</v>
      </c>
      <c r="K22" s="9">
        <v>85</v>
      </c>
      <c r="L22" s="9">
        <v>87</v>
      </c>
      <c r="M22" s="9">
        <f t="shared" si="0"/>
        <v>85.333333333333329</v>
      </c>
      <c r="N22" s="9">
        <f t="shared" si="1"/>
        <v>-2.6666666666666714</v>
      </c>
      <c r="P22" s="9">
        <v>82</v>
      </c>
      <c r="Q22" s="9">
        <v>85</v>
      </c>
      <c r="R22" s="9">
        <v>85</v>
      </c>
      <c r="S22" s="9">
        <f t="shared" si="2"/>
        <v>84</v>
      </c>
      <c r="T22" s="9">
        <f t="shared" si="3"/>
        <v>-2.5666666666666629</v>
      </c>
    </row>
    <row r="23" spans="1:21" x14ac:dyDescent="0.25">
      <c r="A23" s="14" t="s">
        <v>112</v>
      </c>
      <c r="B23" s="14">
        <v>88</v>
      </c>
      <c r="C23" s="14">
        <v>92</v>
      </c>
      <c r="D23" s="14">
        <v>101</v>
      </c>
      <c r="E23" s="14">
        <v>89</v>
      </c>
      <c r="F23" s="14">
        <v>90</v>
      </c>
      <c r="G23" s="14">
        <v>93</v>
      </c>
      <c r="I23" s="14" t="s">
        <v>112</v>
      </c>
      <c r="J23" s="14">
        <v>88</v>
      </c>
      <c r="K23" s="14">
        <v>92</v>
      </c>
      <c r="L23" s="14">
        <v>101</v>
      </c>
      <c r="M23" s="14">
        <f t="shared" si="0"/>
        <v>93.666666666666671</v>
      </c>
      <c r="N23" s="14">
        <f>M23-M$24</f>
        <v>5.6666666666666714</v>
      </c>
      <c r="P23" s="14">
        <v>89</v>
      </c>
      <c r="Q23" s="14">
        <v>90</v>
      </c>
      <c r="R23" s="14">
        <v>93</v>
      </c>
      <c r="S23" s="14">
        <f t="shared" si="2"/>
        <v>90.666666666666671</v>
      </c>
      <c r="T23" s="14">
        <f>S23-S$24</f>
        <v>4.1000000000000085</v>
      </c>
    </row>
    <row r="24" spans="1:21" x14ac:dyDescent="0.25">
      <c r="I24" s="15" t="s">
        <v>177</v>
      </c>
      <c r="J24" s="10">
        <f>AVERAGE(J4:J23)</f>
        <v>87.1</v>
      </c>
      <c r="K24" s="10">
        <f t="shared" ref="K24:L24" si="4">AVERAGE(K4:K23)</f>
        <v>87.7</v>
      </c>
      <c r="L24" s="10">
        <f t="shared" si="4"/>
        <v>89.2</v>
      </c>
      <c r="M24" s="15">
        <f>AVERAGE(J4:L23)</f>
        <v>88</v>
      </c>
      <c r="P24" s="10">
        <f>AVERAGE(P4:P23)</f>
        <v>85.1</v>
      </c>
      <c r="Q24" s="10">
        <f t="shared" ref="Q24" si="5">AVERAGE(Q4:Q23)</f>
        <v>87.45</v>
      </c>
      <c r="R24" s="10">
        <f t="shared" ref="R24" si="6">AVERAGE(R4:R23)</f>
        <v>87.15</v>
      </c>
      <c r="S24" s="15">
        <f>AVERAGE(P4:R23)</f>
        <v>86.566666666666663</v>
      </c>
    </row>
    <row r="25" spans="1:21" x14ac:dyDescent="0.25">
      <c r="I25" s="15" t="s">
        <v>178</v>
      </c>
      <c r="J25" s="10">
        <f>J24-$M24</f>
        <v>-0.90000000000000568</v>
      </c>
      <c r="K25" s="10">
        <f t="shared" ref="K25:L25" si="7">K24-$M24</f>
        <v>-0.29999999999999716</v>
      </c>
      <c r="L25" s="10">
        <f t="shared" si="7"/>
        <v>1.2000000000000028</v>
      </c>
      <c r="M25" s="15"/>
      <c r="P25" s="10">
        <f>P24-$S24</f>
        <v>-1.4666666666666686</v>
      </c>
      <c r="Q25" s="10">
        <f t="shared" ref="Q25:R25" si="8">Q24-$S24</f>
        <v>0.88333333333333997</v>
      </c>
      <c r="R25" s="10">
        <f t="shared" si="8"/>
        <v>0.58333333333334281</v>
      </c>
      <c r="S25" s="15"/>
    </row>
    <row r="27" spans="1:21" x14ac:dyDescent="0.25">
      <c r="J27" s="15" t="s">
        <v>123</v>
      </c>
      <c r="K27" s="10" t="s">
        <v>126</v>
      </c>
      <c r="L27" s="10" t="s">
        <v>128</v>
      </c>
      <c r="M27" s="16" t="s">
        <v>129</v>
      </c>
      <c r="N27" s="16" t="s">
        <v>130</v>
      </c>
      <c r="O27" s="16" t="s">
        <v>131</v>
      </c>
      <c r="P27" s="15" t="s">
        <v>123</v>
      </c>
      <c r="Q27" s="10" t="s">
        <v>126</v>
      </c>
      <c r="R27" s="10" t="s">
        <v>128</v>
      </c>
      <c r="S27" s="16" t="s">
        <v>129</v>
      </c>
      <c r="T27" s="16" t="s">
        <v>130</v>
      </c>
      <c r="U27" s="16" t="s">
        <v>131</v>
      </c>
    </row>
    <row r="28" spans="1:21" x14ac:dyDescent="0.25">
      <c r="J28" s="15" t="s">
        <v>179</v>
      </c>
      <c r="K28" s="10">
        <v>2</v>
      </c>
      <c r="L28" s="10">
        <f>20*SUMSQ(J25:L25)</f>
        <v>46.80000000000031</v>
      </c>
      <c r="M28" s="16">
        <f>L28/K28</f>
        <v>23.400000000000155</v>
      </c>
      <c r="N28" s="16">
        <f>M28/M30</f>
        <v>3.3698837796867398</v>
      </c>
      <c r="O28" s="16">
        <f>FDIST(N28,K28,K30)</f>
        <v>4.494771209774627E-2</v>
      </c>
      <c r="P28" s="15" t="s">
        <v>179</v>
      </c>
      <c r="Q28" s="10">
        <v>2</v>
      </c>
      <c r="R28" s="10">
        <f>20*SUMSQ(P25:R25)</f>
        <v>65.433333333333906</v>
      </c>
      <c r="S28" s="16">
        <f>R28/Q28</f>
        <v>32.716666666666953</v>
      </c>
      <c r="T28" s="16">
        <f>S28/S30</f>
        <v>13.626963829000779</v>
      </c>
      <c r="U28" s="16">
        <f>FDIST(T28,Q28,Q30)</f>
        <v>3.4543142963806976E-5</v>
      </c>
    </row>
    <row r="29" spans="1:21" x14ac:dyDescent="0.25">
      <c r="J29" s="15" t="s">
        <v>124</v>
      </c>
      <c r="K29" s="10">
        <v>19</v>
      </c>
      <c r="L29" s="10">
        <f>3*SUMSQ(N4:N23)</f>
        <v>1029.3333333333335</v>
      </c>
      <c r="M29" s="10">
        <f>L29/K29</f>
        <v>54.175438596491233</v>
      </c>
      <c r="N29" s="10">
        <f>M29/M30</f>
        <v>7.8019201616978444</v>
      </c>
      <c r="O29" s="10">
        <f>FDIST(N29,K29,K30)</f>
        <v>4.8781259455141407E-8</v>
      </c>
      <c r="P29" s="15" t="s">
        <v>124</v>
      </c>
      <c r="Q29" s="10">
        <v>19</v>
      </c>
      <c r="R29" s="10">
        <f>3*SUMSQ(T4:T23)</f>
        <v>690.06666666666661</v>
      </c>
      <c r="S29" s="10">
        <f>R29/Q29</f>
        <v>36.319298245614029</v>
      </c>
      <c r="T29" s="10">
        <f>S29/S30</f>
        <v>15.127511874304721</v>
      </c>
      <c r="U29" s="10">
        <f>FDIST(T29,Q29,Q30)</f>
        <v>2.7719898207037682E-12</v>
      </c>
    </row>
    <row r="30" spans="1:21" x14ac:dyDescent="0.25">
      <c r="J30" s="15" t="s">
        <v>125</v>
      </c>
      <c r="K30" s="10">
        <v>38</v>
      </c>
      <c r="L30" s="10">
        <f>L31-L28-L29</f>
        <v>263.86666666666611</v>
      </c>
      <c r="M30" s="10">
        <f>L30/K30</f>
        <v>6.9438596491227926</v>
      </c>
      <c r="P30" s="15" t="s">
        <v>125</v>
      </c>
      <c r="Q30" s="10">
        <v>38</v>
      </c>
      <c r="R30" s="10">
        <f>R31-R28-R29</f>
        <v>91.233333333394967</v>
      </c>
      <c r="S30" s="10">
        <f>R30/Q30</f>
        <v>2.400877192984078</v>
      </c>
    </row>
    <row r="31" spans="1:21" x14ac:dyDescent="0.25">
      <c r="J31" s="15" t="s">
        <v>127</v>
      </c>
      <c r="K31" s="10">
        <v>59</v>
      </c>
      <c r="L31" s="10">
        <f>SUMSQ(J4:L23)-60*M24^2</f>
        <v>1340</v>
      </c>
      <c r="P31" s="15" t="s">
        <v>127</v>
      </c>
      <c r="Q31" s="10">
        <v>59</v>
      </c>
      <c r="R31" s="10">
        <f>SUMSQ(P4:R23)-60*S24^2</f>
        <v>846.73333333339542</v>
      </c>
    </row>
    <row r="32" spans="1:21" x14ac:dyDescent="0.25">
      <c r="N32" s="10" t="s">
        <v>180</v>
      </c>
      <c r="T32" s="10" t="s">
        <v>180</v>
      </c>
    </row>
    <row r="33" spans="1:21" x14ac:dyDescent="0.25">
      <c r="J33" s="10" t="s">
        <v>132</v>
      </c>
      <c r="M33" s="10">
        <f>(M29-M30)/3</f>
        <v>15.743859649122813</v>
      </c>
      <c r="P33" s="10" t="s">
        <v>132</v>
      </c>
      <c r="S33" s="10">
        <f>(S29-S30)/3</f>
        <v>11.306140350876651</v>
      </c>
      <c r="U33" s="10" t="s">
        <v>180</v>
      </c>
    </row>
    <row r="34" spans="1:21" x14ac:dyDescent="0.25">
      <c r="J34" s="10" t="s">
        <v>133</v>
      </c>
      <c r="M34" s="10">
        <f>M30</f>
        <v>6.9438596491227926</v>
      </c>
      <c r="P34" s="10" t="s">
        <v>133</v>
      </c>
      <c r="S34" s="10">
        <f>S30</f>
        <v>2.400877192984078</v>
      </c>
    </row>
    <row r="35" spans="1:21" x14ac:dyDescent="0.25">
      <c r="J35" s="16" t="s">
        <v>134</v>
      </c>
      <c r="M35" s="10">
        <f>M33/(M33+M34/3)</f>
        <v>0.87182642487046658</v>
      </c>
      <c r="P35" s="16" t="s">
        <v>134</v>
      </c>
      <c r="S35" s="10">
        <f>S33/(S33+S34/3)</f>
        <v>0.9338952758187169</v>
      </c>
    </row>
    <row r="36" spans="1:21" x14ac:dyDescent="0.25">
      <c r="A36" s="47" t="s">
        <v>176</v>
      </c>
      <c r="O36" s="10" t="s">
        <v>19</v>
      </c>
    </row>
    <row r="37" spans="1:21" x14ac:dyDescent="0.25">
      <c r="A37" s="13" t="s">
        <v>113</v>
      </c>
      <c r="B37" s="13" t="s">
        <v>118</v>
      </c>
      <c r="C37" s="13" t="s">
        <v>119</v>
      </c>
      <c r="D37" s="22" t="s">
        <v>120</v>
      </c>
      <c r="E37" s="22" t="s">
        <v>121</v>
      </c>
      <c r="G37" s="13" t="s">
        <v>140</v>
      </c>
      <c r="H37" s="13" t="s">
        <v>118</v>
      </c>
      <c r="I37" s="13" t="s">
        <v>119</v>
      </c>
    </row>
    <row r="38" spans="1:21" x14ac:dyDescent="0.25">
      <c r="A38" s="9" t="s">
        <v>93</v>
      </c>
      <c r="B38" s="10">
        <f t="shared" ref="B38:B57" si="9">AVERAGE(B4:D4)</f>
        <v>94</v>
      </c>
      <c r="C38" s="10">
        <f t="shared" ref="C38:C57" si="10">AVERAGE(E4:G4)</f>
        <v>90.333333333333329</v>
      </c>
      <c r="D38" s="23">
        <f>AVERAGE(B38:C38)</f>
        <v>92.166666666666657</v>
      </c>
      <c r="E38" s="23">
        <f t="shared" ref="E38:E57" si="11">D38-D$58</f>
        <v>4.8833333333333258</v>
      </c>
      <c r="G38" s="9" t="s">
        <v>93</v>
      </c>
      <c r="H38" s="10">
        <f>B38-$E38-B$59-$D$58</f>
        <v>1.11666666666666</v>
      </c>
      <c r="I38" s="10">
        <f>C38-$E38-C$59-$D$58</f>
        <v>-1.11666666666666</v>
      </c>
    </row>
    <row r="39" spans="1:21" x14ac:dyDescent="0.25">
      <c r="A39" s="9" t="s">
        <v>94</v>
      </c>
      <c r="B39" s="10">
        <f t="shared" si="9"/>
        <v>84.666666666666671</v>
      </c>
      <c r="C39" s="10">
        <f t="shared" si="10"/>
        <v>83.666666666666671</v>
      </c>
      <c r="D39" s="23">
        <f t="shared" ref="D39:D57" si="12">AVERAGE(B39:C39)</f>
        <v>84.166666666666671</v>
      </c>
      <c r="E39" s="23">
        <f t="shared" si="11"/>
        <v>-3.11666666666666</v>
      </c>
      <c r="G39" s="9" t="s">
        <v>94</v>
      </c>
      <c r="H39" s="10">
        <f t="shared" ref="H39:I57" si="13">B39-$E39-B$59-$D$58</f>
        <v>-0.21666666666668277</v>
      </c>
      <c r="I39" s="10">
        <f t="shared" si="13"/>
        <v>0.21666666666666856</v>
      </c>
    </row>
    <row r="40" spans="1:21" x14ac:dyDescent="0.25">
      <c r="A40" s="9" t="s">
        <v>95</v>
      </c>
      <c r="B40" s="10">
        <f t="shared" si="9"/>
        <v>84.666666666666671</v>
      </c>
      <c r="C40" s="10">
        <f t="shared" si="10"/>
        <v>84</v>
      </c>
      <c r="D40" s="23">
        <f t="shared" si="12"/>
        <v>84.333333333333343</v>
      </c>
      <c r="E40" s="23">
        <f t="shared" si="11"/>
        <v>-2.9499999999999886</v>
      </c>
      <c r="G40" s="9" t="s">
        <v>95</v>
      </c>
      <c r="H40" s="10">
        <f t="shared" si="13"/>
        <v>-0.38333333333335418</v>
      </c>
      <c r="I40" s="10">
        <f t="shared" si="13"/>
        <v>0.38333333333332575</v>
      </c>
    </row>
    <row r="41" spans="1:21" x14ac:dyDescent="0.25">
      <c r="A41" s="9" t="s">
        <v>96</v>
      </c>
      <c r="B41" s="10">
        <f t="shared" si="9"/>
        <v>85.666666666666671</v>
      </c>
      <c r="C41" s="10">
        <f t="shared" si="10"/>
        <v>83.333333333333329</v>
      </c>
      <c r="D41" s="23">
        <f t="shared" si="12"/>
        <v>84.5</v>
      </c>
      <c r="E41" s="23">
        <f t="shared" si="11"/>
        <v>-2.7833333333333314</v>
      </c>
      <c r="G41" s="9" t="s">
        <v>96</v>
      </c>
      <c r="H41" s="10">
        <f t="shared" si="13"/>
        <v>0.44999999999998863</v>
      </c>
      <c r="I41" s="10">
        <f t="shared" si="13"/>
        <v>-0.45000000000000284</v>
      </c>
    </row>
    <row r="42" spans="1:21" x14ac:dyDescent="0.25">
      <c r="A42" s="9" t="s">
        <v>97</v>
      </c>
      <c r="B42" s="10">
        <f t="shared" si="9"/>
        <v>81</v>
      </c>
      <c r="C42" s="10">
        <f t="shared" si="10"/>
        <v>82</v>
      </c>
      <c r="D42" s="23">
        <f t="shared" si="12"/>
        <v>81.5</v>
      </c>
      <c r="E42" s="23">
        <f t="shared" si="11"/>
        <v>-5.7833333333333314</v>
      </c>
      <c r="G42" s="9" t="s">
        <v>97</v>
      </c>
      <c r="H42" s="10">
        <f t="shared" si="13"/>
        <v>-1.2166666666666828</v>
      </c>
      <c r="I42" s="10">
        <f t="shared" si="13"/>
        <v>1.2166666666666686</v>
      </c>
    </row>
    <row r="43" spans="1:21" x14ac:dyDescent="0.25">
      <c r="A43" s="9" t="s">
        <v>98</v>
      </c>
      <c r="B43" s="10">
        <f t="shared" si="9"/>
        <v>96</v>
      </c>
      <c r="C43" s="10">
        <f t="shared" si="10"/>
        <v>92.666666666666671</v>
      </c>
      <c r="D43" s="23">
        <f t="shared" si="12"/>
        <v>94.333333333333343</v>
      </c>
      <c r="E43" s="23">
        <f t="shared" si="11"/>
        <v>7.0500000000000114</v>
      </c>
      <c r="G43" s="9" t="s">
        <v>98</v>
      </c>
      <c r="H43" s="10">
        <f t="shared" si="13"/>
        <v>0.94999999999997442</v>
      </c>
      <c r="I43" s="10">
        <f t="shared" si="13"/>
        <v>-0.95000000000000284</v>
      </c>
    </row>
    <row r="44" spans="1:21" x14ac:dyDescent="0.25">
      <c r="A44" s="9" t="s">
        <v>99</v>
      </c>
      <c r="B44" s="10">
        <f t="shared" si="9"/>
        <v>84.666666666666671</v>
      </c>
      <c r="C44" s="10">
        <f t="shared" si="10"/>
        <v>83.333333333333329</v>
      </c>
      <c r="D44" s="23">
        <f t="shared" si="12"/>
        <v>84</v>
      </c>
      <c r="E44" s="23">
        <f t="shared" si="11"/>
        <v>-3.2833333333333314</v>
      </c>
      <c r="G44" s="9" t="s">
        <v>99</v>
      </c>
      <c r="H44" s="10">
        <f t="shared" si="13"/>
        <v>-5.0000000000011369E-2</v>
      </c>
      <c r="I44" s="10">
        <f t="shared" si="13"/>
        <v>4.9999999999997158E-2</v>
      </c>
    </row>
    <row r="45" spans="1:21" x14ac:dyDescent="0.25">
      <c r="A45" s="9" t="s">
        <v>100</v>
      </c>
      <c r="B45" s="10">
        <f t="shared" si="9"/>
        <v>86</v>
      </c>
      <c r="C45" s="10">
        <f t="shared" si="10"/>
        <v>84</v>
      </c>
      <c r="D45" s="23">
        <f t="shared" si="12"/>
        <v>85</v>
      </c>
      <c r="E45" s="23">
        <f t="shared" si="11"/>
        <v>-2.2833333333333314</v>
      </c>
      <c r="G45" s="9" t="s">
        <v>100</v>
      </c>
      <c r="H45" s="10">
        <f t="shared" si="13"/>
        <v>0.28333333333331723</v>
      </c>
      <c r="I45" s="10">
        <f t="shared" si="13"/>
        <v>-0.28333333333333144</v>
      </c>
    </row>
    <row r="46" spans="1:21" x14ac:dyDescent="0.25">
      <c r="A46" s="9" t="s">
        <v>101</v>
      </c>
      <c r="B46" s="10">
        <f t="shared" si="9"/>
        <v>89</v>
      </c>
      <c r="C46" s="10">
        <f t="shared" si="10"/>
        <v>86.666666666666671</v>
      </c>
      <c r="D46" s="23">
        <f t="shared" si="12"/>
        <v>87.833333333333343</v>
      </c>
      <c r="E46" s="23">
        <f t="shared" si="11"/>
        <v>0.55000000000001137</v>
      </c>
      <c r="G46" s="9" t="s">
        <v>101</v>
      </c>
      <c r="H46" s="10">
        <f t="shared" si="13"/>
        <v>0.44999999999997442</v>
      </c>
      <c r="I46" s="10">
        <f t="shared" si="13"/>
        <v>-0.45000000000000284</v>
      </c>
    </row>
    <row r="47" spans="1:21" x14ac:dyDescent="0.25">
      <c r="A47" s="9" t="s">
        <v>102</v>
      </c>
      <c r="B47" s="10">
        <f t="shared" si="9"/>
        <v>86</v>
      </c>
      <c r="C47" s="10">
        <f t="shared" si="10"/>
        <v>84</v>
      </c>
      <c r="D47" s="23">
        <f t="shared" si="12"/>
        <v>85</v>
      </c>
      <c r="E47" s="23">
        <f t="shared" si="11"/>
        <v>-2.2833333333333314</v>
      </c>
      <c r="G47" s="9" t="s">
        <v>102</v>
      </c>
      <c r="H47" s="10">
        <f t="shared" si="13"/>
        <v>0.28333333333331723</v>
      </c>
      <c r="I47" s="10">
        <f t="shared" si="13"/>
        <v>-0.28333333333333144</v>
      </c>
    </row>
    <row r="48" spans="1:21" x14ac:dyDescent="0.25">
      <c r="A48" s="9" t="s">
        <v>103</v>
      </c>
      <c r="B48" s="10">
        <f t="shared" si="9"/>
        <v>83.333333333333329</v>
      </c>
      <c r="C48" s="10">
        <f t="shared" si="10"/>
        <v>82.666666666666671</v>
      </c>
      <c r="D48" s="23">
        <f t="shared" si="12"/>
        <v>83</v>
      </c>
      <c r="E48" s="23">
        <f t="shared" si="11"/>
        <v>-4.2833333333333314</v>
      </c>
      <c r="G48" s="9" t="s">
        <v>103</v>
      </c>
      <c r="H48" s="10">
        <f t="shared" si="13"/>
        <v>-0.38333333333335418</v>
      </c>
      <c r="I48" s="10">
        <f t="shared" si="13"/>
        <v>0.38333333333333997</v>
      </c>
    </row>
    <row r="49" spans="1:9" x14ac:dyDescent="0.25">
      <c r="A49" s="9" t="s">
        <v>104</v>
      </c>
      <c r="B49" s="10">
        <f t="shared" si="9"/>
        <v>85</v>
      </c>
      <c r="C49" s="10">
        <f t="shared" si="10"/>
        <v>84.333333333333329</v>
      </c>
      <c r="D49" s="23">
        <f t="shared" si="12"/>
        <v>84.666666666666657</v>
      </c>
      <c r="E49" s="23">
        <f t="shared" si="11"/>
        <v>-2.6166666666666742</v>
      </c>
      <c r="G49" s="9" t="s">
        <v>104</v>
      </c>
      <c r="H49" s="10">
        <f t="shared" si="13"/>
        <v>-0.38333333333333997</v>
      </c>
      <c r="I49" s="10">
        <f t="shared" si="13"/>
        <v>0.38333333333333997</v>
      </c>
    </row>
    <row r="50" spans="1:9" x14ac:dyDescent="0.25">
      <c r="A50" s="9" t="s">
        <v>105</v>
      </c>
      <c r="B50" s="10">
        <f t="shared" si="9"/>
        <v>90</v>
      </c>
      <c r="C50" s="10">
        <f t="shared" si="10"/>
        <v>89.666666666666671</v>
      </c>
      <c r="D50" s="23">
        <f t="shared" si="12"/>
        <v>89.833333333333343</v>
      </c>
      <c r="E50" s="23">
        <f t="shared" si="11"/>
        <v>2.5500000000000114</v>
      </c>
      <c r="G50" s="9" t="s">
        <v>105</v>
      </c>
      <c r="H50" s="10">
        <f t="shared" si="13"/>
        <v>-0.55000000000002558</v>
      </c>
      <c r="I50" s="10">
        <f t="shared" si="13"/>
        <v>0.54999999999999716</v>
      </c>
    </row>
    <row r="51" spans="1:9" x14ac:dyDescent="0.25">
      <c r="A51" s="9" t="s">
        <v>106</v>
      </c>
      <c r="B51" s="10">
        <f t="shared" si="9"/>
        <v>91.666666666666671</v>
      </c>
      <c r="C51" s="10">
        <f t="shared" si="10"/>
        <v>90</v>
      </c>
      <c r="D51" s="23">
        <f t="shared" si="12"/>
        <v>90.833333333333343</v>
      </c>
      <c r="E51" s="23">
        <f t="shared" si="11"/>
        <v>3.5500000000000114</v>
      </c>
      <c r="G51" s="9" t="s">
        <v>106</v>
      </c>
      <c r="H51" s="10">
        <f t="shared" si="13"/>
        <v>0.11666666666664582</v>
      </c>
      <c r="I51" s="10">
        <f t="shared" si="13"/>
        <v>-0.11666666666667425</v>
      </c>
    </row>
    <row r="52" spans="1:9" x14ac:dyDescent="0.25">
      <c r="A52" s="9" t="s">
        <v>107</v>
      </c>
      <c r="B52" s="10">
        <f t="shared" si="9"/>
        <v>93</v>
      </c>
      <c r="C52" s="10">
        <f t="shared" si="10"/>
        <v>90</v>
      </c>
      <c r="D52" s="23">
        <f t="shared" si="12"/>
        <v>91.5</v>
      </c>
      <c r="E52" s="23">
        <f t="shared" si="11"/>
        <v>4.2166666666666686</v>
      </c>
      <c r="G52" s="9" t="s">
        <v>107</v>
      </c>
      <c r="H52" s="10">
        <f t="shared" si="13"/>
        <v>0.78333333333331723</v>
      </c>
      <c r="I52" s="10">
        <f t="shared" si="13"/>
        <v>-0.78333333333333144</v>
      </c>
    </row>
    <row r="53" spans="1:9" x14ac:dyDescent="0.25">
      <c r="A53" s="9" t="s">
        <v>108</v>
      </c>
      <c r="B53" s="10">
        <f t="shared" si="9"/>
        <v>84.666666666666671</v>
      </c>
      <c r="C53" s="10">
        <f t="shared" si="10"/>
        <v>85.333333333333329</v>
      </c>
      <c r="D53" s="23">
        <f t="shared" si="12"/>
        <v>85</v>
      </c>
      <c r="E53" s="23">
        <f t="shared" si="11"/>
        <v>-2.2833333333333314</v>
      </c>
      <c r="G53" s="9" t="s">
        <v>108</v>
      </c>
      <c r="H53" s="10">
        <f t="shared" si="13"/>
        <v>-1.0500000000000114</v>
      </c>
      <c r="I53" s="10">
        <f t="shared" si="13"/>
        <v>1.0499999999999972</v>
      </c>
    </row>
    <row r="54" spans="1:9" x14ac:dyDescent="0.25">
      <c r="A54" s="9" t="s">
        <v>109</v>
      </c>
      <c r="B54" s="10">
        <f t="shared" si="9"/>
        <v>92.666666666666671</v>
      </c>
      <c r="C54" s="10">
        <f t="shared" si="10"/>
        <v>91.333333333333329</v>
      </c>
      <c r="D54" s="23">
        <f t="shared" si="12"/>
        <v>92</v>
      </c>
      <c r="E54" s="23">
        <f t="shared" si="11"/>
        <v>4.7166666666666686</v>
      </c>
      <c r="G54" s="9" t="s">
        <v>109</v>
      </c>
      <c r="H54" s="10">
        <f t="shared" si="13"/>
        <v>-5.0000000000011369E-2</v>
      </c>
      <c r="I54" s="10">
        <f t="shared" si="13"/>
        <v>4.9999999999997158E-2</v>
      </c>
    </row>
    <row r="55" spans="1:9" x14ac:dyDescent="0.25">
      <c r="A55" s="9" t="s">
        <v>110</v>
      </c>
      <c r="B55" s="10">
        <f t="shared" si="9"/>
        <v>89</v>
      </c>
      <c r="C55" s="10">
        <f t="shared" si="10"/>
        <v>89.333333333333329</v>
      </c>
      <c r="D55" s="23">
        <f t="shared" si="12"/>
        <v>89.166666666666657</v>
      </c>
      <c r="E55" s="23">
        <f t="shared" si="11"/>
        <v>1.8833333333333258</v>
      </c>
      <c r="G55" s="9" t="s">
        <v>110</v>
      </c>
      <c r="H55" s="10">
        <f t="shared" si="13"/>
        <v>-0.88333333333333997</v>
      </c>
      <c r="I55" s="10">
        <f t="shared" si="13"/>
        <v>0.88333333333333997</v>
      </c>
    </row>
    <row r="56" spans="1:9" x14ac:dyDescent="0.25">
      <c r="A56" s="9" t="s">
        <v>111</v>
      </c>
      <c r="B56" s="10">
        <f t="shared" si="9"/>
        <v>85.333333333333329</v>
      </c>
      <c r="C56" s="10">
        <f t="shared" si="10"/>
        <v>84</v>
      </c>
      <c r="D56" s="23">
        <f t="shared" si="12"/>
        <v>84.666666666666657</v>
      </c>
      <c r="E56" s="23">
        <f t="shared" si="11"/>
        <v>-2.6166666666666742</v>
      </c>
      <c r="G56" s="9" t="s">
        <v>111</v>
      </c>
      <c r="H56" s="10">
        <f t="shared" si="13"/>
        <v>-5.0000000000011369E-2</v>
      </c>
      <c r="I56" s="10">
        <f t="shared" si="13"/>
        <v>5.0000000000011369E-2</v>
      </c>
    </row>
    <row r="57" spans="1:9" x14ac:dyDescent="0.25">
      <c r="A57" s="9" t="s">
        <v>112</v>
      </c>
      <c r="B57" s="10">
        <f t="shared" si="9"/>
        <v>93.666666666666671</v>
      </c>
      <c r="C57" s="10">
        <f t="shared" si="10"/>
        <v>90.666666666666671</v>
      </c>
      <c r="D57" s="23">
        <f t="shared" si="12"/>
        <v>92.166666666666671</v>
      </c>
      <c r="E57" s="23">
        <f t="shared" si="11"/>
        <v>4.88333333333334</v>
      </c>
      <c r="G57" s="26" t="s">
        <v>112</v>
      </c>
      <c r="H57" s="11">
        <f t="shared" si="13"/>
        <v>0.78333333333331723</v>
      </c>
      <c r="I57" s="11">
        <f t="shared" si="13"/>
        <v>-0.78333333333333144</v>
      </c>
    </row>
    <row r="58" spans="1:9" x14ac:dyDescent="0.25">
      <c r="A58" s="18" t="s">
        <v>136</v>
      </c>
      <c r="B58" s="19">
        <f>AVERAGE(B38:B57)</f>
        <v>88.000000000000014</v>
      </c>
      <c r="C58" s="19">
        <f t="shared" ref="C58" si="14">AVERAGE(C38:C57)</f>
        <v>86.566666666666663</v>
      </c>
      <c r="D58" s="24">
        <f>AVERAGE(D38:D57)</f>
        <v>87.283333333333331</v>
      </c>
      <c r="E58" s="25"/>
    </row>
    <row r="59" spans="1:9" x14ac:dyDescent="0.25">
      <c r="A59" s="20" t="s">
        <v>137</v>
      </c>
      <c r="B59" s="21">
        <f>B58-$D58</f>
        <v>0.71666666666668277</v>
      </c>
      <c r="C59" s="21">
        <f>C58-$D58</f>
        <v>-0.71666666666666856</v>
      </c>
      <c r="D59" s="22"/>
      <c r="E59" s="22"/>
    </row>
    <row r="61" spans="1:9" x14ac:dyDescent="0.25">
      <c r="A61" s="18" t="s">
        <v>123</v>
      </c>
      <c r="B61" s="12" t="s">
        <v>126</v>
      </c>
      <c r="C61" s="12" t="s">
        <v>128</v>
      </c>
      <c r="D61" s="19" t="s">
        <v>129</v>
      </c>
      <c r="E61" s="19" t="s">
        <v>141</v>
      </c>
      <c r="F61" s="19" t="s">
        <v>131</v>
      </c>
    </row>
    <row r="62" spans="1:9" x14ac:dyDescent="0.25">
      <c r="A62" s="18" t="s">
        <v>184</v>
      </c>
      <c r="B62" s="12">
        <v>4</v>
      </c>
      <c r="C62" s="12">
        <f>20*SUMSQ(J25:L25)+20*SUMSQ(P25:R25)</f>
        <v>112.23333333333422</v>
      </c>
      <c r="D62" s="12">
        <f>C62/B62</f>
        <v>28.058333333333554</v>
      </c>
      <c r="E62" s="19">
        <f>D62/D66</f>
        <v>6.0051628649202575</v>
      </c>
      <c r="F62" s="19">
        <f>FDIST(E62,B62,B66)</f>
        <v>2.9712899987895846E-4</v>
      </c>
    </row>
    <row r="63" spans="1:9" x14ac:dyDescent="0.25">
      <c r="A63" s="15" t="s">
        <v>124</v>
      </c>
      <c r="B63" s="10">
        <v>19</v>
      </c>
      <c r="C63" s="10">
        <f>6*SUMSQ(E38:E57)</f>
        <v>1670.7000000000012</v>
      </c>
      <c r="D63" s="10">
        <f>C63/B63</f>
        <v>87.931578947368479</v>
      </c>
      <c r="E63" s="10">
        <f>D63/D$66</f>
        <v>18.819487468317327</v>
      </c>
      <c r="F63" s="10">
        <f>FDIST(E63,B63,B$66)</f>
        <v>2.2491097354171408E-21</v>
      </c>
    </row>
    <row r="64" spans="1:9" x14ac:dyDescent="0.25">
      <c r="A64" s="16" t="s">
        <v>138</v>
      </c>
      <c r="B64" s="10">
        <v>1</v>
      </c>
      <c r="C64" s="10">
        <f>60*SUMSQ(B59:C59)</f>
        <v>61.633333333334882</v>
      </c>
      <c r="D64" s="10">
        <f t="shared" ref="D64:D66" si="15">C64/B64</f>
        <v>61.633333333334882</v>
      </c>
      <c r="E64" s="10">
        <f t="shared" ref="E64" si="16">D64/D$66</f>
        <v>13.191026002064447</v>
      </c>
      <c r="F64" s="10">
        <f t="shared" ref="F64" si="17">FDIST(E64,B64,B$66)</f>
        <v>5.0832181724418156E-4</v>
      </c>
    </row>
    <row r="65" spans="1:6" x14ac:dyDescent="0.25">
      <c r="A65" s="16" t="s">
        <v>139</v>
      </c>
      <c r="B65" s="10">
        <v>19</v>
      </c>
      <c r="C65" s="10">
        <f>3*SUMSQ(H38:I57)</f>
        <v>48.699999999999939</v>
      </c>
      <c r="D65" s="10">
        <f t="shared" si="15"/>
        <v>2.5631578947368387</v>
      </c>
      <c r="E65" s="10">
        <f>D65/D$66</f>
        <v>0.54857786538998743</v>
      </c>
      <c r="F65" s="10">
        <f>FDIST(E65,B65,B$66)</f>
        <v>0.92956616525884328</v>
      </c>
    </row>
    <row r="66" spans="1:6" x14ac:dyDescent="0.25">
      <c r="A66" s="17" t="s">
        <v>125</v>
      </c>
      <c r="B66" s="11">
        <f>B67-B62-B63-B64-B65</f>
        <v>76</v>
      </c>
      <c r="C66" s="11">
        <f>C67-C62-C63-C64-C65</f>
        <v>355.10000000002771</v>
      </c>
      <c r="D66" s="48">
        <f t="shared" si="15"/>
        <v>4.6723684210529965</v>
      </c>
      <c r="E66" s="11"/>
      <c r="F66" s="11"/>
    </row>
    <row r="67" spans="1:6" x14ac:dyDescent="0.25">
      <c r="A67" s="15" t="s">
        <v>127</v>
      </c>
      <c r="B67" s="10">
        <v>119</v>
      </c>
      <c r="C67" s="10">
        <f>SUMSQ(B4:G23)-120*D58^2</f>
        <v>2248.3666666666977</v>
      </c>
    </row>
    <row r="69" spans="1:6" x14ac:dyDescent="0.25">
      <c r="A69" s="10" t="s">
        <v>132</v>
      </c>
      <c r="D69" s="10">
        <f>(D63-D66)/6</f>
        <v>13.876535087719247</v>
      </c>
    </row>
    <row r="70" spans="1:6" x14ac:dyDescent="0.25">
      <c r="A70" s="16" t="s">
        <v>142</v>
      </c>
      <c r="D70" s="10">
        <f>(D64-D66)/60</f>
        <v>0.94934941520469818</v>
      </c>
    </row>
    <row r="71" spans="1:6" x14ac:dyDescent="0.25">
      <c r="A71" s="16" t="s">
        <v>143</v>
      </c>
      <c r="D71" s="10">
        <v>0</v>
      </c>
    </row>
    <row r="72" spans="1:6" x14ac:dyDescent="0.25">
      <c r="A72" s="10" t="s">
        <v>133</v>
      </c>
      <c r="D72" s="10">
        <f>D66</f>
        <v>4.6723684210529965</v>
      </c>
    </row>
    <row r="73" spans="1:6" x14ac:dyDescent="0.25">
      <c r="A73" s="16" t="s">
        <v>134</v>
      </c>
      <c r="D73" s="10">
        <f>D69/(D69+D72/6)</f>
        <v>0.946863590111925</v>
      </c>
    </row>
  </sheetData>
  <phoneticPr fontId="1" type="noConversion"/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5"/>
  <sheetViews>
    <sheetView topLeftCell="A40" workbookViewId="0">
      <selection activeCell="D61" sqref="D61:D65"/>
    </sheetView>
  </sheetViews>
  <sheetFormatPr defaultRowHeight="14.4" x14ac:dyDescent="0.25"/>
  <cols>
    <col min="1" max="5" width="8.88671875" style="28"/>
    <col min="6" max="6" width="11.6640625" style="28" bestFit="1" customWidth="1"/>
    <col min="7" max="16384" width="8.88671875" style="28"/>
  </cols>
  <sheetData>
    <row r="2" spans="1:9" ht="15" thickBot="1" x14ac:dyDescent="0.3">
      <c r="A2" s="12"/>
      <c r="B2" s="12" t="s">
        <v>166</v>
      </c>
      <c r="C2" s="12"/>
      <c r="D2" s="12" t="s">
        <v>168</v>
      </c>
      <c r="E2" s="12"/>
      <c r="F2" s="12" t="s">
        <v>170</v>
      </c>
      <c r="G2" s="12"/>
      <c r="H2" s="12" t="s">
        <v>172</v>
      </c>
      <c r="I2" s="12"/>
    </row>
    <row r="3" spans="1:9" ht="15" thickBot="1" x14ac:dyDescent="0.3">
      <c r="B3" s="29" t="s">
        <v>114</v>
      </c>
      <c r="C3" s="29" t="s">
        <v>116</v>
      </c>
      <c r="D3" s="29" t="s">
        <v>114</v>
      </c>
      <c r="E3" s="29" t="s">
        <v>116</v>
      </c>
      <c r="F3" s="29" t="s">
        <v>114</v>
      </c>
      <c r="G3" s="29" t="s">
        <v>116</v>
      </c>
      <c r="H3" s="29" t="s">
        <v>114</v>
      </c>
      <c r="I3" s="29" t="s">
        <v>116</v>
      </c>
    </row>
    <row r="4" spans="1:9" x14ac:dyDescent="0.25">
      <c r="A4" s="30" t="s">
        <v>144</v>
      </c>
      <c r="B4" s="30">
        <v>5.3</v>
      </c>
      <c r="C4" s="30">
        <v>5.2</v>
      </c>
      <c r="D4" s="30">
        <v>5.2</v>
      </c>
      <c r="E4" s="30">
        <v>5.2</v>
      </c>
      <c r="F4" s="30">
        <v>5.2</v>
      </c>
      <c r="G4" s="30">
        <v>5.2</v>
      </c>
      <c r="H4" s="30">
        <v>5.3</v>
      </c>
      <c r="I4" s="30">
        <v>5.2</v>
      </c>
    </row>
    <row r="5" spans="1:9" x14ac:dyDescent="0.25">
      <c r="A5" s="31" t="s">
        <v>145</v>
      </c>
      <c r="B5" s="31">
        <v>6</v>
      </c>
      <c r="C5" s="31">
        <v>6.2</v>
      </c>
      <c r="D5" s="31">
        <v>6.2</v>
      </c>
      <c r="E5" s="31">
        <v>6.1</v>
      </c>
      <c r="F5" s="31">
        <v>6.2</v>
      </c>
      <c r="G5" s="31">
        <v>6.1</v>
      </c>
      <c r="H5" s="31">
        <v>6.1</v>
      </c>
      <c r="I5" s="31">
        <v>6.1</v>
      </c>
    </row>
    <row r="6" spans="1:9" x14ac:dyDescent="0.25">
      <c r="A6" s="31" t="s">
        <v>146</v>
      </c>
      <c r="B6" s="31">
        <v>5.4</v>
      </c>
      <c r="C6" s="31">
        <v>5.5</v>
      </c>
      <c r="D6" s="31">
        <v>5.5</v>
      </c>
      <c r="E6" s="31">
        <v>5.4</v>
      </c>
      <c r="F6" s="31">
        <v>5.4</v>
      </c>
      <c r="G6" s="31">
        <v>5.4</v>
      </c>
      <c r="H6" s="31">
        <v>5.6</v>
      </c>
      <c r="I6" s="31">
        <v>5.4</v>
      </c>
    </row>
    <row r="7" spans="1:9" x14ac:dyDescent="0.25">
      <c r="A7" s="31" t="s">
        <v>147</v>
      </c>
      <c r="B7" s="31">
        <v>6.3</v>
      </c>
      <c r="C7" s="31">
        <v>6.4</v>
      </c>
      <c r="D7" s="31">
        <v>6.2</v>
      </c>
      <c r="E7" s="31">
        <v>6.1</v>
      </c>
      <c r="F7" s="31">
        <v>6.2</v>
      </c>
      <c r="G7" s="31">
        <v>6.3</v>
      </c>
      <c r="H7" s="31">
        <v>6.5</v>
      </c>
      <c r="I7" s="31">
        <v>6.3</v>
      </c>
    </row>
    <row r="8" spans="1:9" x14ac:dyDescent="0.25">
      <c r="A8" s="31" t="s">
        <v>148</v>
      </c>
      <c r="B8" s="31">
        <v>5.3</v>
      </c>
      <c r="C8" s="31">
        <v>5.4</v>
      </c>
      <c r="D8" s="31">
        <v>5.4</v>
      </c>
      <c r="E8" s="31">
        <v>5.3</v>
      </c>
      <c r="F8" s="31">
        <v>5.3</v>
      </c>
      <c r="G8" s="31">
        <v>5.2</v>
      </c>
      <c r="H8" s="31">
        <v>5.3</v>
      </c>
      <c r="I8" s="31">
        <v>5.4</v>
      </c>
    </row>
    <row r="9" spans="1:9" x14ac:dyDescent="0.25">
      <c r="A9" s="31" t="s">
        <v>149</v>
      </c>
      <c r="B9" s="31">
        <v>5.4</v>
      </c>
      <c r="C9" s="31">
        <v>5.4</v>
      </c>
      <c r="D9" s="31">
        <v>5.4</v>
      </c>
      <c r="E9" s="31">
        <v>5.5</v>
      </c>
      <c r="F9" s="31">
        <v>5.5</v>
      </c>
      <c r="G9" s="31">
        <v>5.4</v>
      </c>
      <c r="H9" s="31">
        <v>5.4</v>
      </c>
      <c r="I9" s="31">
        <v>5.3</v>
      </c>
    </row>
    <row r="10" spans="1:9" x14ac:dyDescent="0.25">
      <c r="A10" s="31" t="s">
        <v>150</v>
      </c>
      <c r="B10" s="31">
        <v>5.3</v>
      </c>
      <c r="C10" s="31">
        <v>5.4</v>
      </c>
      <c r="D10" s="31">
        <v>5.4</v>
      </c>
      <c r="E10" s="31">
        <v>5.3</v>
      </c>
      <c r="F10" s="31">
        <v>5.4</v>
      </c>
      <c r="G10" s="31">
        <v>5.3</v>
      </c>
      <c r="H10" s="31">
        <v>5.3</v>
      </c>
      <c r="I10" s="31">
        <v>5.3</v>
      </c>
    </row>
    <row r="11" spans="1:9" x14ac:dyDescent="0.25">
      <c r="A11" s="31" t="s">
        <v>151</v>
      </c>
      <c r="B11" s="31">
        <v>5.4</v>
      </c>
      <c r="C11" s="31">
        <v>5.5</v>
      </c>
      <c r="D11" s="31">
        <v>5.5</v>
      </c>
      <c r="E11" s="31">
        <v>5.3</v>
      </c>
      <c r="F11" s="31">
        <v>5.4</v>
      </c>
      <c r="G11" s="31">
        <v>5.4</v>
      </c>
      <c r="H11" s="31">
        <v>5.4</v>
      </c>
      <c r="I11" s="31">
        <v>5.3</v>
      </c>
    </row>
    <row r="12" spans="1:9" x14ac:dyDescent="0.25">
      <c r="A12" s="31" t="s">
        <v>152</v>
      </c>
      <c r="B12" s="31">
        <v>5.5</v>
      </c>
      <c r="C12" s="31">
        <v>5.5</v>
      </c>
      <c r="D12" s="31">
        <v>5.5</v>
      </c>
      <c r="E12" s="31">
        <v>5.4</v>
      </c>
      <c r="F12" s="31">
        <v>5.3</v>
      </c>
      <c r="G12" s="31">
        <v>5.5</v>
      </c>
      <c r="H12" s="31">
        <v>5.5</v>
      </c>
      <c r="I12" s="31">
        <v>5.4</v>
      </c>
    </row>
    <row r="13" spans="1:9" x14ac:dyDescent="0.25">
      <c r="A13" s="31" t="s">
        <v>153</v>
      </c>
      <c r="B13" s="31">
        <v>5.7</v>
      </c>
      <c r="C13" s="31">
        <v>5.7</v>
      </c>
      <c r="D13" s="31">
        <v>5.7</v>
      </c>
      <c r="E13" s="31">
        <v>5.7</v>
      </c>
      <c r="F13" s="31">
        <v>5.7</v>
      </c>
      <c r="G13" s="31">
        <v>5.7</v>
      </c>
      <c r="H13" s="31">
        <v>5.8</v>
      </c>
      <c r="I13" s="31">
        <v>5.6</v>
      </c>
    </row>
    <row r="14" spans="1:9" x14ac:dyDescent="0.25">
      <c r="A14" s="31" t="s">
        <v>154</v>
      </c>
      <c r="B14" s="31">
        <v>5.0999999999999996</v>
      </c>
      <c r="C14" s="31">
        <v>5.2</v>
      </c>
      <c r="D14" s="31">
        <v>5.2</v>
      </c>
      <c r="E14" s="31">
        <v>5.2</v>
      </c>
      <c r="F14" s="31">
        <v>5.2</v>
      </c>
      <c r="G14" s="31">
        <v>5.0999999999999996</v>
      </c>
      <c r="H14" s="31">
        <v>5.0999999999999996</v>
      </c>
      <c r="I14" s="31">
        <v>5.0999999999999996</v>
      </c>
    </row>
    <row r="15" spans="1:9" x14ac:dyDescent="0.25">
      <c r="A15" s="31" t="s">
        <v>155</v>
      </c>
      <c r="B15" s="31">
        <v>5.0999999999999996</v>
      </c>
      <c r="C15" s="31">
        <v>5.3</v>
      </c>
      <c r="D15" s="31">
        <v>5.2</v>
      </c>
      <c r="E15" s="31">
        <v>5.2</v>
      </c>
      <c r="F15" s="31">
        <v>5.3</v>
      </c>
      <c r="G15" s="31">
        <v>5.2</v>
      </c>
      <c r="H15" s="31">
        <v>5.4</v>
      </c>
      <c r="I15" s="31">
        <v>5.3</v>
      </c>
    </row>
    <row r="16" spans="1:9" x14ac:dyDescent="0.25">
      <c r="A16" s="31" t="s">
        <v>156</v>
      </c>
      <c r="B16" s="31">
        <v>5</v>
      </c>
      <c r="C16" s="31">
        <v>4.8</v>
      </c>
      <c r="D16" s="31">
        <v>4.7</v>
      </c>
      <c r="E16" s="31">
        <v>4.9000000000000004</v>
      </c>
      <c r="F16" s="31">
        <v>4.8</v>
      </c>
      <c r="G16" s="31">
        <v>4.8</v>
      </c>
      <c r="H16" s="31">
        <v>5.5</v>
      </c>
      <c r="I16" s="31">
        <v>5.3</v>
      </c>
    </row>
    <row r="17" spans="1:13" x14ac:dyDescent="0.25">
      <c r="A17" s="31" t="s">
        <v>157</v>
      </c>
      <c r="B17" s="31">
        <v>5.7</v>
      </c>
      <c r="C17" s="31">
        <v>5.7</v>
      </c>
      <c r="D17" s="31">
        <v>5.8</v>
      </c>
      <c r="E17" s="31">
        <v>5.7</v>
      </c>
      <c r="F17" s="31">
        <v>5.6</v>
      </c>
      <c r="G17" s="31">
        <v>5.7</v>
      </c>
      <c r="H17" s="31">
        <v>5.7</v>
      </c>
      <c r="I17" s="31">
        <v>5.7</v>
      </c>
    </row>
    <row r="18" spans="1:13" x14ac:dyDescent="0.25">
      <c r="A18" s="31" t="s">
        <v>158</v>
      </c>
      <c r="B18" s="31">
        <v>5</v>
      </c>
      <c r="C18" s="31">
        <v>4.9000000000000004</v>
      </c>
      <c r="D18" s="31">
        <v>4.9000000000000004</v>
      </c>
      <c r="E18" s="31">
        <v>5</v>
      </c>
      <c r="F18" s="31">
        <v>4.9000000000000004</v>
      </c>
      <c r="G18" s="31">
        <v>5.0999999999999996</v>
      </c>
      <c r="H18" s="31">
        <v>4.9000000000000004</v>
      </c>
      <c r="I18" s="31">
        <v>4.9000000000000004</v>
      </c>
    </row>
    <row r="19" spans="1:13" x14ac:dyDescent="0.25">
      <c r="A19" s="31" t="s">
        <v>159</v>
      </c>
      <c r="B19" s="31">
        <v>5.8</v>
      </c>
      <c r="C19" s="31">
        <v>5.9</v>
      </c>
      <c r="D19" s="31">
        <v>5.9</v>
      </c>
      <c r="E19" s="31">
        <v>5.9</v>
      </c>
      <c r="F19" s="31">
        <v>5.9</v>
      </c>
      <c r="G19" s="31">
        <v>5.9</v>
      </c>
      <c r="H19" s="31">
        <v>6</v>
      </c>
      <c r="I19" s="31">
        <v>5.9</v>
      </c>
    </row>
    <row r="20" spans="1:13" x14ac:dyDescent="0.25">
      <c r="A20" s="31" t="s">
        <v>160</v>
      </c>
      <c r="B20" s="31">
        <v>5.4</v>
      </c>
      <c r="C20" s="31">
        <v>5.6</v>
      </c>
      <c r="D20" s="31">
        <v>5.5</v>
      </c>
      <c r="E20" s="31">
        <v>5.5</v>
      </c>
      <c r="F20" s="31">
        <v>5.6</v>
      </c>
      <c r="G20" s="31">
        <v>5.5</v>
      </c>
      <c r="H20" s="31">
        <v>5.5</v>
      </c>
      <c r="I20" s="31">
        <v>5.6</v>
      </c>
    </row>
    <row r="21" spans="1:13" x14ac:dyDescent="0.25">
      <c r="A21" s="31" t="s">
        <v>161</v>
      </c>
      <c r="B21" s="31">
        <v>4.9000000000000004</v>
      </c>
      <c r="C21" s="31">
        <v>4.8</v>
      </c>
      <c r="D21" s="31">
        <v>4.9000000000000004</v>
      </c>
      <c r="E21" s="31">
        <v>4.8</v>
      </c>
      <c r="F21" s="31">
        <v>4.5999999999999996</v>
      </c>
      <c r="G21" s="31">
        <v>4.9000000000000004</v>
      </c>
      <c r="H21" s="31">
        <v>4.9000000000000004</v>
      </c>
      <c r="I21" s="31">
        <v>4.9000000000000004</v>
      </c>
    </row>
    <row r="22" spans="1:13" x14ac:dyDescent="0.25">
      <c r="A22" s="31" t="s">
        <v>162</v>
      </c>
      <c r="B22" s="31">
        <v>5.6</v>
      </c>
      <c r="C22" s="31">
        <v>5.6</v>
      </c>
      <c r="D22" s="31">
        <v>5.7</v>
      </c>
      <c r="E22" s="31">
        <v>5.6</v>
      </c>
      <c r="F22" s="31">
        <v>5.5</v>
      </c>
      <c r="G22" s="31">
        <v>5.7</v>
      </c>
      <c r="H22" s="31">
        <v>5.5</v>
      </c>
      <c r="I22" s="31">
        <v>5.4</v>
      </c>
    </row>
    <row r="23" spans="1:13" x14ac:dyDescent="0.25">
      <c r="A23" s="31" t="s">
        <v>163</v>
      </c>
      <c r="B23" s="31">
        <v>6</v>
      </c>
      <c r="C23" s="31">
        <v>6.1</v>
      </c>
      <c r="D23" s="31">
        <v>6.1</v>
      </c>
      <c r="E23" s="31">
        <v>5.9</v>
      </c>
      <c r="F23" s="31">
        <v>6</v>
      </c>
      <c r="G23" s="31">
        <v>6</v>
      </c>
      <c r="H23" s="31">
        <v>5.9</v>
      </c>
      <c r="I23" s="31">
        <v>5.8</v>
      </c>
    </row>
    <row r="24" spans="1:13" x14ac:dyDescent="0.25">
      <c r="A24" s="31" t="s">
        <v>164</v>
      </c>
      <c r="B24" s="31">
        <v>5</v>
      </c>
      <c r="C24" s="31">
        <v>4.9000000000000004</v>
      </c>
      <c r="D24" s="31">
        <v>4.9000000000000004</v>
      </c>
      <c r="E24" s="31">
        <v>5.0999999999999996</v>
      </c>
      <c r="F24" s="31">
        <v>5.0999999999999996</v>
      </c>
      <c r="G24" s="31">
        <v>4.9000000000000004</v>
      </c>
      <c r="H24" s="31">
        <v>5.0999999999999996</v>
      </c>
      <c r="I24" s="31">
        <v>5</v>
      </c>
    </row>
    <row r="25" spans="1:13" ht="15" thickBot="1" x14ac:dyDescent="0.3">
      <c r="A25" s="32" t="s">
        <v>165</v>
      </c>
      <c r="B25" s="32">
        <v>6.1</v>
      </c>
      <c r="C25" s="32">
        <v>5.9</v>
      </c>
      <c r="D25" s="32">
        <v>6.1</v>
      </c>
      <c r="E25" s="32">
        <v>5.9</v>
      </c>
      <c r="F25" s="32">
        <v>6</v>
      </c>
      <c r="G25" s="32">
        <v>6.1</v>
      </c>
      <c r="H25" s="32">
        <v>6</v>
      </c>
      <c r="I25" s="32">
        <v>6.1</v>
      </c>
    </row>
    <row r="26" spans="1:13" x14ac:dyDescent="0.25">
      <c r="A26" s="34"/>
      <c r="B26" s="34"/>
      <c r="C26" s="34"/>
      <c r="D26" s="34"/>
      <c r="E26" s="34"/>
      <c r="F26" s="34"/>
      <c r="G26" s="34"/>
      <c r="H26" s="34"/>
      <c r="I26" s="34"/>
    </row>
    <row r="27" spans="1:13" x14ac:dyDescent="0.25">
      <c r="A27" s="34"/>
      <c r="B27" s="34"/>
      <c r="C27" s="34"/>
      <c r="D27" s="34"/>
      <c r="E27" s="34"/>
      <c r="F27" s="34"/>
      <c r="G27" s="34"/>
      <c r="H27" s="34"/>
      <c r="I27" s="34"/>
    </row>
    <row r="28" spans="1:13" x14ac:dyDescent="0.25">
      <c r="A28" s="34"/>
      <c r="B28" s="34"/>
      <c r="C28" s="34"/>
      <c r="D28" s="34"/>
      <c r="E28" s="34"/>
      <c r="F28" s="34"/>
      <c r="G28" s="34"/>
      <c r="H28" s="34"/>
      <c r="I28" s="34"/>
    </row>
    <row r="30" spans="1:13" x14ac:dyDescent="0.25">
      <c r="A30" s="13"/>
      <c r="B30" s="13" t="s">
        <v>166</v>
      </c>
      <c r="C30" s="13" t="s">
        <v>167</v>
      </c>
      <c r="D30" s="13" t="s">
        <v>169</v>
      </c>
      <c r="E30" s="13" t="s">
        <v>171</v>
      </c>
      <c r="F30" s="27" t="s">
        <v>120</v>
      </c>
      <c r="G30" s="22" t="s">
        <v>121</v>
      </c>
      <c r="I30" s="13" t="s">
        <v>173</v>
      </c>
      <c r="J30" s="13" t="s">
        <v>166</v>
      </c>
      <c r="K30" s="13" t="s">
        <v>167</v>
      </c>
      <c r="L30" s="13" t="s">
        <v>169</v>
      </c>
      <c r="M30" s="13" t="s">
        <v>171</v>
      </c>
    </row>
    <row r="31" spans="1:13" x14ac:dyDescent="0.25">
      <c r="A31" s="31" t="s">
        <v>146</v>
      </c>
      <c r="B31" s="28">
        <f t="shared" ref="B31:B50" si="0">AVERAGE(B6:C6)</f>
        <v>5.45</v>
      </c>
      <c r="C31" s="28">
        <f t="shared" ref="C31:C50" si="1">AVERAGE(D6:E6)</f>
        <v>5.45</v>
      </c>
      <c r="D31" s="28">
        <f t="shared" ref="D31:D50" si="2">AVERAGE(F6:G6)</f>
        <v>5.4</v>
      </c>
      <c r="E31" s="28">
        <f t="shared" ref="E31:E50" si="3">AVERAGE(H6:I6)</f>
        <v>5.5</v>
      </c>
      <c r="F31" s="33">
        <f t="shared" ref="F31:F51" si="4">AVERAGE(B31:E31)</f>
        <v>5.45</v>
      </c>
      <c r="G31" s="23">
        <f t="shared" ref="G31:G50" si="5">F31-F$51</f>
        <v>-1.1249999999999538E-2</v>
      </c>
      <c r="I31" s="31" t="s">
        <v>146</v>
      </c>
      <c r="J31" s="28">
        <f t="shared" ref="J31:J50" si="6">B6-$G31-B$52-$F$51</f>
        <v>-5.1249999999999574E-2</v>
      </c>
      <c r="K31" s="28">
        <f t="shared" ref="K31:M31" si="7">C6-$G31-C$52-$F$51</f>
        <v>5.6249999999998579E-2</v>
      </c>
      <c r="L31" s="28">
        <f t="shared" si="7"/>
        <v>6.6250000000000142E-2</v>
      </c>
      <c r="M31" s="28">
        <f t="shared" si="7"/>
        <v>-7.1250000000000036E-2</v>
      </c>
    </row>
    <row r="32" spans="1:13" x14ac:dyDescent="0.25">
      <c r="A32" s="31" t="s">
        <v>147</v>
      </c>
      <c r="B32" s="28">
        <f t="shared" si="0"/>
        <v>6.35</v>
      </c>
      <c r="C32" s="28">
        <f t="shared" si="1"/>
        <v>6.15</v>
      </c>
      <c r="D32" s="28">
        <f t="shared" si="2"/>
        <v>6.25</v>
      </c>
      <c r="E32" s="28">
        <f t="shared" si="3"/>
        <v>6.4</v>
      </c>
      <c r="F32" s="33">
        <f t="shared" si="4"/>
        <v>6.2874999999999996</v>
      </c>
      <c r="G32" s="23">
        <f t="shared" si="5"/>
        <v>0.82624999999999993</v>
      </c>
      <c r="I32" s="31" t="s">
        <v>147</v>
      </c>
      <c r="J32" s="28">
        <f t="shared" si="6"/>
        <v>1.1250000000000426E-2</v>
      </c>
      <c r="K32" s="28">
        <f t="shared" ref="K32:K50" si="8">C7-$G32-C$52-$F$51</f>
        <v>0.11874999999999947</v>
      </c>
      <c r="L32" s="28">
        <f t="shared" ref="L32:L50" si="9">D7-$G32-D$52-$F$51</f>
        <v>-7.1249999999999147E-2</v>
      </c>
      <c r="M32" s="28">
        <f t="shared" ref="M32:M50" si="10">E7-$G32-E$52-$F$51</f>
        <v>-0.20875000000000021</v>
      </c>
    </row>
    <row r="33" spans="1:13" x14ac:dyDescent="0.25">
      <c r="A33" s="31" t="s">
        <v>148</v>
      </c>
      <c r="B33" s="28">
        <f t="shared" si="0"/>
        <v>5.35</v>
      </c>
      <c r="C33" s="28">
        <f t="shared" si="1"/>
        <v>5.35</v>
      </c>
      <c r="D33" s="28">
        <f t="shared" si="2"/>
        <v>5.25</v>
      </c>
      <c r="E33" s="28">
        <f t="shared" si="3"/>
        <v>5.35</v>
      </c>
      <c r="F33" s="33">
        <f t="shared" si="4"/>
        <v>5.3249999999999993</v>
      </c>
      <c r="G33" s="23">
        <f t="shared" si="5"/>
        <v>-0.13625000000000043</v>
      </c>
      <c r="I33" s="31" t="s">
        <v>148</v>
      </c>
      <c r="J33" s="28">
        <f t="shared" si="6"/>
        <v>-2.6249999999999218E-2</v>
      </c>
      <c r="K33" s="28">
        <f t="shared" si="8"/>
        <v>8.1249999999999822E-2</v>
      </c>
      <c r="L33" s="28">
        <f t="shared" si="9"/>
        <v>9.1250000000001386E-2</v>
      </c>
      <c r="M33" s="28">
        <f t="shared" si="10"/>
        <v>-4.624999999999968E-2</v>
      </c>
    </row>
    <row r="34" spans="1:13" x14ac:dyDescent="0.25">
      <c r="A34" s="31" t="s">
        <v>149</v>
      </c>
      <c r="B34" s="28">
        <f t="shared" si="0"/>
        <v>5.4</v>
      </c>
      <c r="C34" s="28">
        <f t="shared" si="1"/>
        <v>5.45</v>
      </c>
      <c r="D34" s="28">
        <f t="shared" si="2"/>
        <v>5.45</v>
      </c>
      <c r="E34" s="28">
        <f t="shared" si="3"/>
        <v>5.35</v>
      </c>
      <c r="F34" s="33">
        <f t="shared" si="4"/>
        <v>5.4124999999999996</v>
      </c>
      <c r="G34" s="23">
        <f t="shared" si="5"/>
        <v>-4.8750000000000071E-2</v>
      </c>
      <c r="I34" s="31" t="s">
        <v>149</v>
      </c>
      <c r="J34" s="28">
        <f t="shared" si="6"/>
        <v>-1.3749999999999041E-2</v>
      </c>
      <c r="K34" s="28">
        <f t="shared" si="8"/>
        <v>-6.2500000000005329E-3</v>
      </c>
      <c r="L34" s="28">
        <f t="shared" si="9"/>
        <v>3.7500000000010303E-3</v>
      </c>
      <c r="M34" s="28">
        <f t="shared" si="10"/>
        <v>6.6250000000000142E-2</v>
      </c>
    </row>
    <row r="35" spans="1:13" x14ac:dyDescent="0.25">
      <c r="A35" s="31" t="s">
        <v>150</v>
      </c>
      <c r="B35" s="28">
        <f t="shared" si="0"/>
        <v>5.35</v>
      </c>
      <c r="C35" s="28">
        <f t="shared" si="1"/>
        <v>5.35</v>
      </c>
      <c r="D35" s="28">
        <f t="shared" si="2"/>
        <v>5.35</v>
      </c>
      <c r="E35" s="28">
        <f t="shared" si="3"/>
        <v>5.3</v>
      </c>
      <c r="F35" s="33">
        <f t="shared" si="4"/>
        <v>5.3374999999999995</v>
      </c>
      <c r="G35" s="23">
        <f t="shared" si="5"/>
        <v>-0.12375000000000025</v>
      </c>
      <c r="I35" s="31" t="s">
        <v>150</v>
      </c>
      <c r="J35" s="28">
        <f t="shared" si="6"/>
        <v>-3.8749999999999396E-2</v>
      </c>
      <c r="K35" s="28">
        <f t="shared" si="8"/>
        <v>6.8749999999999645E-2</v>
      </c>
      <c r="L35" s="28">
        <f t="shared" si="9"/>
        <v>7.8750000000001208E-2</v>
      </c>
      <c r="M35" s="28">
        <f t="shared" si="10"/>
        <v>-5.8749999999999858E-2</v>
      </c>
    </row>
    <row r="36" spans="1:13" x14ac:dyDescent="0.25">
      <c r="A36" s="31" t="s">
        <v>151</v>
      </c>
      <c r="B36" s="28">
        <f t="shared" si="0"/>
        <v>5.45</v>
      </c>
      <c r="C36" s="28">
        <f t="shared" si="1"/>
        <v>5.4</v>
      </c>
      <c r="D36" s="28">
        <f t="shared" si="2"/>
        <v>5.4</v>
      </c>
      <c r="E36" s="28">
        <f t="shared" si="3"/>
        <v>5.35</v>
      </c>
      <c r="F36" s="33">
        <f t="shared" si="4"/>
        <v>5.4</v>
      </c>
      <c r="G36" s="23">
        <f t="shared" si="5"/>
        <v>-6.1249999999999361E-2</v>
      </c>
      <c r="I36" s="31" t="s">
        <v>151</v>
      </c>
      <c r="J36" s="28">
        <f t="shared" si="6"/>
        <v>-1.2499999999997513E-3</v>
      </c>
      <c r="K36" s="28">
        <f t="shared" si="8"/>
        <v>0.1062499999999984</v>
      </c>
      <c r="L36" s="28">
        <f t="shared" si="9"/>
        <v>0.11624999999999996</v>
      </c>
      <c r="M36" s="28">
        <f t="shared" si="10"/>
        <v>-0.12125000000000075</v>
      </c>
    </row>
    <row r="37" spans="1:13" x14ac:dyDescent="0.25">
      <c r="A37" s="31" t="s">
        <v>152</v>
      </c>
      <c r="B37" s="28">
        <f t="shared" si="0"/>
        <v>5.5</v>
      </c>
      <c r="C37" s="28">
        <f t="shared" si="1"/>
        <v>5.45</v>
      </c>
      <c r="D37" s="28">
        <f t="shared" si="2"/>
        <v>5.4</v>
      </c>
      <c r="E37" s="28">
        <f t="shared" si="3"/>
        <v>5.45</v>
      </c>
      <c r="F37" s="33">
        <f t="shared" si="4"/>
        <v>5.45</v>
      </c>
      <c r="G37" s="23">
        <f t="shared" si="5"/>
        <v>-1.1249999999999538E-2</v>
      </c>
      <c r="I37" s="31" t="s">
        <v>152</v>
      </c>
      <c r="J37" s="28">
        <f t="shared" si="6"/>
        <v>4.8750000000000071E-2</v>
      </c>
      <c r="K37" s="28">
        <f t="shared" si="8"/>
        <v>5.6249999999998579E-2</v>
      </c>
      <c r="L37" s="28">
        <f t="shared" si="9"/>
        <v>6.6250000000000142E-2</v>
      </c>
      <c r="M37" s="28">
        <f t="shared" si="10"/>
        <v>-7.1250000000000036E-2</v>
      </c>
    </row>
    <row r="38" spans="1:13" x14ac:dyDescent="0.25">
      <c r="A38" s="31" t="s">
        <v>153</v>
      </c>
      <c r="B38" s="28">
        <f t="shared" si="0"/>
        <v>5.7</v>
      </c>
      <c r="C38" s="28">
        <f t="shared" si="1"/>
        <v>5.7</v>
      </c>
      <c r="D38" s="28">
        <f t="shared" si="2"/>
        <v>5.7</v>
      </c>
      <c r="E38" s="28">
        <f t="shared" si="3"/>
        <v>5.6999999999999993</v>
      </c>
      <c r="F38" s="33">
        <f t="shared" si="4"/>
        <v>5.7</v>
      </c>
      <c r="G38" s="23">
        <f t="shared" si="5"/>
        <v>0.23875000000000046</v>
      </c>
      <c r="I38" s="31" t="s">
        <v>153</v>
      </c>
      <c r="J38" s="28">
        <f t="shared" si="6"/>
        <v>-1.2499999999997513E-3</v>
      </c>
      <c r="K38" s="28">
        <f t="shared" si="8"/>
        <v>6.2499999999987566E-3</v>
      </c>
      <c r="L38" s="28">
        <f t="shared" si="9"/>
        <v>1.625000000000032E-2</v>
      </c>
      <c r="M38" s="28">
        <f t="shared" si="10"/>
        <v>-2.1250000000000213E-2</v>
      </c>
    </row>
    <row r="39" spans="1:13" x14ac:dyDescent="0.25">
      <c r="A39" s="31" t="s">
        <v>154</v>
      </c>
      <c r="B39" s="28">
        <f t="shared" si="0"/>
        <v>5.15</v>
      </c>
      <c r="C39" s="28">
        <f t="shared" si="1"/>
        <v>5.2</v>
      </c>
      <c r="D39" s="28">
        <f t="shared" si="2"/>
        <v>5.15</v>
      </c>
      <c r="E39" s="28">
        <f t="shared" si="3"/>
        <v>5.0999999999999996</v>
      </c>
      <c r="F39" s="33">
        <f t="shared" si="4"/>
        <v>5.15</v>
      </c>
      <c r="G39" s="23">
        <f t="shared" si="5"/>
        <v>-0.31124999999999936</v>
      </c>
      <c r="I39" s="31" t="s">
        <v>154</v>
      </c>
      <c r="J39" s="28">
        <f t="shared" si="6"/>
        <v>-5.1250000000000462E-2</v>
      </c>
      <c r="K39" s="28">
        <f t="shared" si="8"/>
        <v>5.6249999999998579E-2</v>
      </c>
      <c r="L39" s="28">
        <f t="shared" si="9"/>
        <v>6.6250000000000142E-2</v>
      </c>
      <c r="M39" s="28">
        <f t="shared" si="10"/>
        <v>2.8749999999999609E-2</v>
      </c>
    </row>
    <row r="40" spans="1:13" x14ac:dyDescent="0.25">
      <c r="A40" s="31" t="s">
        <v>155</v>
      </c>
      <c r="B40" s="28">
        <f t="shared" si="0"/>
        <v>5.1999999999999993</v>
      </c>
      <c r="C40" s="28">
        <f t="shared" si="1"/>
        <v>5.2</v>
      </c>
      <c r="D40" s="28">
        <f t="shared" si="2"/>
        <v>5.25</v>
      </c>
      <c r="E40" s="28">
        <f t="shared" si="3"/>
        <v>5.35</v>
      </c>
      <c r="F40" s="33">
        <f t="shared" si="4"/>
        <v>5.25</v>
      </c>
      <c r="G40" s="23">
        <f t="shared" si="5"/>
        <v>-0.21124999999999972</v>
      </c>
      <c r="I40" s="31" t="s">
        <v>155</v>
      </c>
      <c r="J40" s="28">
        <f t="shared" si="6"/>
        <v>-0.15125000000000011</v>
      </c>
      <c r="K40" s="28">
        <f t="shared" si="8"/>
        <v>5.6249999999998579E-2</v>
      </c>
      <c r="L40" s="28">
        <f t="shared" si="9"/>
        <v>-3.3749999999999503E-2</v>
      </c>
      <c r="M40" s="28">
        <f t="shared" si="10"/>
        <v>-7.1250000000000036E-2</v>
      </c>
    </row>
    <row r="41" spans="1:13" x14ac:dyDescent="0.25">
      <c r="A41" s="31" t="s">
        <v>156</v>
      </c>
      <c r="B41" s="28">
        <f t="shared" si="0"/>
        <v>4.9000000000000004</v>
      </c>
      <c r="C41" s="28">
        <f t="shared" si="1"/>
        <v>4.8000000000000007</v>
      </c>
      <c r="D41" s="28">
        <f t="shared" si="2"/>
        <v>4.8</v>
      </c>
      <c r="E41" s="28">
        <f t="shared" si="3"/>
        <v>5.4</v>
      </c>
      <c r="F41" s="33">
        <f t="shared" si="4"/>
        <v>4.9749999999999996</v>
      </c>
      <c r="G41" s="23">
        <f t="shared" si="5"/>
        <v>-0.48625000000000007</v>
      </c>
      <c r="I41" s="31" t="s">
        <v>156</v>
      </c>
      <c r="J41" s="28">
        <f t="shared" si="6"/>
        <v>2.3750000000000604E-2</v>
      </c>
      <c r="K41" s="28">
        <f t="shared" si="8"/>
        <v>-0.16875000000000107</v>
      </c>
      <c r="L41" s="28">
        <f t="shared" si="9"/>
        <v>-0.25874999999999915</v>
      </c>
      <c r="M41" s="28">
        <f t="shared" si="10"/>
        <v>-9.6249999999999503E-2</v>
      </c>
    </row>
    <row r="42" spans="1:13" x14ac:dyDescent="0.25">
      <c r="A42" s="31" t="s">
        <v>157</v>
      </c>
      <c r="B42" s="28">
        <f t="shared" si="0"/>
        <v>5.7</v>
      </c>
      <c r="C42" s="28">
        <f t="shared" si="1"/>
        <v>5.75</v>
      </c>
      <c r="D42" s="28">
        <f t="shared" si="2"/>
        <v>5.65</v>
      </c>
      <c r="E42" s="28">
        <f t="shared" si="3"/>
        <v>5.7</v>
      </c>
      <c r="F42" s="33">
        <f t="shared" si="4"/>
        <v>5.7</v>
      </c>
      <c r="G42" s="23">
        <f t="shared" si="5"/>
        <v>0.23875000000000046</v>
      </c>
      <c r="I42" s="31" t="s">
        <v>157</v>
      </c>
      <c r="J42" s="28">
        <f t="shared" si="6"/>
        <v>-1.2499999999997513E-3</v>
      </c>
      <c r="K42" s="28">
        <f t="shared" si="8"/>
        <v>6.2499999999987566E-3</v>
      </c>
      <c r="L42" s="28">
        <f t="shared" si="9"/>
        <v>0.11624999999999996</v>
      </c>
      <c r="M42" s="28">
        <f t="shared" si="10"/>
        <v>-2.1250000000000213E-2</v>
      </c>
    </row>
    <row r="43" spans="1:13" x14ac:dyDescent="0.25">
      <c r="A43" s="31" t="s">
        <v>158</v>
      </c>
      <c r="B43" s="28">
        <f t="shared" si="0"/>
        <v>4.95</v>
      </c>
      <c r="C43" s="28">
        <f t="shared" si="1"/>
        <v>4.95</v>
      </c>
      <c r="D43" s="28">
        <f t="shared" si="2"/>
        <v>5</v>
      </c>
      <c r="E43" s="28">
        <f t="shared" si="3"/>
        <v>4.9000000000000004</v>
      </c>
      <c r="F43" s="33">
        <f t="shared" si="4"/>
        <v>4.95</v>
      </c>
      <c r="G43" s="23">
        <f t="shared" si="5"/>
        <v>-0.51124999999999954</v>
      </c>
      <c r="I43" s="31" t="s">
        <v>158</v>
      </c>
      <c r="J43" s="28">
        <f t="shared" si="6"/>
        <v>4.8750000000000071E-2</v>
      </c>
      <c r="K43" s="28">
        <f t="shared" si="8"/>
        <v>-4.3750000000001066E-2</v>
      </c>
      <c r="L43" s="28">
        <f t="shared" si="9"/>
        <v>-3.3749999999999503E-2</v>
      </c>
      <c r="M43" s="28">
        <f t="shared" si="10"/>
        <v>2.8749999999999609E-2</v>
      </c>
    </row>
    <row r="44" spans="1:13" x14ac:dyDescent="0.25">
      <c r="A44" s="31" t="s">
        <v>159</v>
      </c>
      <c r="B44" s="28">
        <f t="shared" si="0"/>
        <v>5.85</v>
      </c>
      <c r="C44" s="28">
        <f t="shared" si="1"/>
        <v>5.9</v>
      </c>
      <c r="D44" s="28">
        <f t="shared" si="2"/>
        <v>5.9</v>
      </c>
      <c r="E44" s="28">
        <f t="shared" si="3"/>
        <v>5.95</v>
      </c>
      <c r="F44" s="33">
        <f t="shared" si="4"/>
        <v>5.8999999999999995</v>
      </c>
      <c r="G44" s="23">
        <f t="shared" si="5"/>
        <v>0.43874999999999975</v>
      </c>
      <c r="I44" s="31" t="s">
        <v>159</v>
      </c>
      <c r="J44" s="28">
        <f t="shared" si="6"/>
        <v>-0.1012499999999994</v>
      </c>
      <c r="K44" s="28">
        <f t="shared" si="8"/>
        <v>6.2499999999996447E-3</v>
      </c>
      <c r="L44" s="28">
        <f t="shared" si="9"/>
        <v>1.6250000000001208E-2</v>
      </c>
      <c r="M44" s="28">
        <f t="shared" si="10"/>
        <v>-2.1249999999999325E-2</v>
      </c>
    </row>
    <row r="45" spans="1:13" x14ac:dyDescent="0.25">
      <c r="A45" s="31" t="s">
        <v>160</v>
      </c>
      <c r="B45" s="28">
        <f t="shared" si="0"/>
        <v>5.5</v>
      </c>
      <c r="C45" s="28">
        <f t="shared" si="1"/>
        <v>5.5</v>
      </c>
      <c r="D45" s="28">
        <f t="shared" si="2"/>
        <v>5.55</v>
      </c>
      <c r="E45" s="28">
        <f t="shared" si="3"/>
        <v>5.55</v>
      </c>
      <c r="F45" s="33">
        <f t="shared" si="4"/>
        <v>5.5250000000000004</v>
      </c>
      <c r="G45" s="23">
        <f t="shared" si="5"/>
        <v>6.3750000000000639E-2</v>
      </c>
      <c r="I45" s="31" t="s">
        <v>160</v>
      </c>
      <c r="J45" s="28">
        <f t="shared" si="6"/>
        <v>-0.12624999999999975</v>
      </c>
      <c r="K45" s="28">
        <f t="shared" si="8"/>
        <v>8.1249999999998046E-2</v>
      </c>
      <c r="L45" s="28">
        <f t="shared" si="9"/>
        <v>-8.7500000000000355E-3</v>
      </c>
      <c r="M45" s="28">
        <f t="shared" si="10"/>
        <v>-4.6250000000000568E-2</v>
      </c>
    </row>
    <row r="46" spans="1:13" x14ac:dyDescent="0.25">
      <c r="A46" s="31" t="s">
        <v>161</v>
      </c>
      <c r="B46" s="28">
        <f t="shared" si="0"/>
        <v>4.8499999999999996</v>
      </c>
      <c r="C46" s="28">
        <f t="shared" si="1"/>
        <v>4.8499999999999996</v>
      </c>
      <c r="D46" s="28">
        <f t="shared" si="2"/>
        <v>4.75</v>
      </c>
      <c r="E46" s="28">
        <f t="shared" si="3"/>
        <v>4.9000000000000004</v>
      </c>
      <c r="F46" s="33">
        <f t="shared" si="4"/>
        <v>4.8375000000000004</v>
      </c>
      <c r="G46" s="23">
        <f t="shared" si="5"/>
        <v>-0.62374999999999936</v>
      </c>
      <c r="I46" s="31" t="s">
        <v>161</v>
      </c>
      <c r="J46" s="28">
        <f t="shared" si="6"/>
        <v>6.1250000000000249E-2</v>
      </c>
      <c r="K46" s="28">
        <f t="shared" si="8"/>
        <v>-3.1250000000001776E-2</v>
      </c>
      <c r="L46" s="28">
        <f t="shared" si="9"/>
        <v>7.875000000000032E-2</v>
      </c>
      <c r="M46" s="28">
        <f t="shared" si="10"/>
        <v>-5.8750000000000746E-2</v>
      </c>
    </row>
    <row r="47" spans="1:13" x14ac:dyDescent="0.25">
      <c r="A47" s="31" t="s">
        <v>162</v>
      </c>
      <c r="B47" s="28">
        <f t="shared" si="0"/>
        <v>5.6</v>
      </c>
      <c r="C47" s="28">
        <f t="shared" si="1"/>
        <v>5.65</v>
      </c>
      <c r="D47" s="28">
        <f t="shared" si="2"/>
        <v>5.6</v>
      </c>
      <c r="E47" s="28">
        <f t="shared" si="3"/>
        <v>5.45</v>
      </c>
      <c r="F47" s="33">
        <f t="shared" si="4"/>
        <v>5.5750000000000002</v>
      </c>
      <c r="G47" s="23">
        <f t="shared" si="5"/>
        <v>0.11375000000000046</v>
      </c>
      <c r="I47" s="31" t="s">
        <v>162</v>
      </c>
      <c r="J47" s="28">
        <f t="shared" si="6"/>
        <v>2.3749999999999716E-2</v>
      </c>
      <c r="K47" s="28">
        <f t="shared" si="8"/>
        <v>3.1249999999998224E-2</v>
      </c>
      <c r="L47" s="28">
        <f t="shared" si="9"/>
        <v>0.14125000000000032</v>
      </c>
      <c r="M47" s="28">
        <f t="shared" si="10"/>
        <v>3.7499999999992539E-3</v>
      </c>
    </row>
    <row r="48" spans="1:13" x14ac:dyDescent="0.25">
      <c r="A48" s="31" t="s">
        <v>163</v>
      </c>
      <c r="B48" s="28">
        <f t="shared" si="0"/>
        <v>6.05</v>
      </c>
      <c r="C48" s="28">
        <f t="shared" si="1"/>
        <v>6</v>
      </c>
      <c r="D48" s="28">
        <f t="shared" si="2"/>
        <v>6</v>
      </c>
      <c r="E48" s="28">
        <f t="shared" si="3"/>
        <v>5.85</v>
      </c>
      <c r="F48" s="33">
        <f t="shared" si="4"/>
        <v>5.9749999999999996</v>
      </c>
      <c r="G48" s="23">
        <f t="shared" si="5"/>
        <v>0.51374999999999993</v>
      </c>
      <c r="I48" s="31" t="s">
        <v>163</v>
      </c>
      <c r="J48" s="28">
        <f t="shared" si="6"/>
        <v>2.3750000000000604E-2</v>
      </c>
      <c r="K48" s="28">
        <f t="shared" si="8"/>
        <v>0.13124999999999876</v>
      </c>
      <c r="L48" s="28">
        <f t="shared" si="9"/>
        <v>0.14125000000000032</v>
      </c>
      <c r="M48" s="28">
        <f t="shared" si="10"/>
        <v>-9.6249999999999503E-2</v>
      </c>
    </row>
    <row r="49" spans="1:13" x14ac:dyDescent="0.25">
      <c r="A49" s="31" t="s">
        <v>164</v>
      </c>
      <c r="B49" s="28">
        <f t="shared" si="0"/>
        <v>4.95</v>
      </c>
      <c r="C49" s="28">
        <f t="shared" si="1"/>
        <v>5</v>
      </c>
      <c r="D49" s="28">
        <f t="shared" si="2"/>
        <v>5</v>
      </c>
      <c r="E49" s="28">
        <f t="shared" si="3"/>
        <v>5.05</v>
      </c>
      <c r="F49" s="33">
        <f t="shared" si="4"/>
        <v>5</v>
      </c>
      <c r="G49" s="23">
        <f t="shared" si="5"/>
        <v>-0.46124999999999972</v>
      </c>
      <c r="I49" s="31" t="s">
        <v>164</v>
      </c>
      <c r="J49" s="28">
        <f t="shared" si="6"/>
        <v>-1.2499999999997513E-3</v>
      </c>
      <c r="K49" s="28">
        <f t="shared" si="8"/>
        <v>-9.3750000000000888E-2</v>
      </c>
      <c r="L49" s="28">
        <f t="shared" si="9"/>
        <v>-8.3749999999999325E-2</v>
      </c>
      <c r="M49" s="28">
        <f t="shared" si="10"/>
        <v>7.8749999999999432E-2</v>
      </c>
    </row>
    <row r="50" spans="1:13" x14ac:dyDescent="0.25">
      <c r="A50" s="34" t="s">
        <v>165</v>
      </c>
      <c r="B50" s="28">
        <f t="shared" si="0"/>
        <v>6</v>
      </c>
      <c r="C50" s="28">
        <f t="shared" si="1"/>
        <v>6</v>
      </c>
      <c r="D50" s="28">
        <f t="shared" si="2"/>
        <v>6.05</v>
      </c>
      <c r="E50" s="28">
        <f t="shared" si="3"/>
        <v>6.05</v>
      </c>
      <c r="F50" s="33">
        <f t="shared" si="4"/>
        <v>6.0250000000000004</v>
      </c>
      <c r="G50" s="23">
        <f t="shared" si="5"/>
        <v>0.56375000000000064</v>
      </c>
      <c r="I50" s="35" t="s">
        <v>165</v>
      </c>
      <c r="J50" s="11">
        <f t="shared" si="6"/>
        <v>7.3749999999999538E-2</v>
      </c>
      <c r="K50" s="11">
        <f t="shared" si="8"/>
        <v>-0.11875000000000124</v>
      </c>
      <c r="L50" s="11">
        <f t="shared" si="9"/>
        <v>9.1249999999999609E-2</v>
      </c>
      <c r="M50" s="11">
        <f t="shared" si="10"/>
        <v>-0.14625000000000021</v>
      </c>
    </row>
    <row r="51" spans="1:13" x14ac:dyDescent="0.25">
      <c r="A51" s="20" t="s">
        <v>136</v>
      </c>
      <c r="B51" s="13">
        <f>AVERAGE(B31:B50)</f>
        <v>5.4624999999999995</v>
      </c>
      <c r="C51" s="13">
        <f>AVERAGE(C31:C50)</f>
        <v>5.455000000000001</v>
      </c>
      <c r="D51" s="13">
        <f>AVERAGE(D31:D50)</f>
        <v>5.4449999999999994</v>
      </c>
      <c r="E51" s="13">
        <f>AVERAGE(E31:E50)</f>
        <v>5.4824999999999999</v>
      </c>
      <c r="F51" s="27">
        <f t="shared" si="4"/>
        <v>5.4612499999999997</v>
      </c>
      <c r="G51" s="22"/>
    </row>
    <row r="52" spans="1:13" x14ac:dyDescent="0.25">
      <c r="A52" s="20" t="s">
        <v>137</v>
      </c>
      <c r="B52" s="13">
        <f>B51-$F51</f>
        <v>1.2499999999997513E-3</v>
      </c>
      <c r="C52" s="13">
        <f>C51-$F51</f>
        <v>-6.2499999999987566E-3</v>
      </c>
      <c r="D52" s="13">
        <f>D51-$F51</f>
        <v>-1.625000000000032E-2</v>
      </c>
      <c r="E52" s="13">
        <f>E51-$F51</f>
        <v>2.1250000000000213E-2</v>
      </c>
      <c r="F52" s="27"/>
      <c r="G52" s="22"/>
    </row>
    <row r="54" spans="1:13" s="10" customFormat="1" x14ac:dyDescent="0.25">
      <c r="A54" s="18" t="s">
        <v>123</v>
      </c>
      <c r="B54" s="12" t="s">
        <v>126</v>
      </c>
      <c r="C54" s="12" t="s">
        <v>128</v>
      </c>
      <c r="D54" s="19" t="s">
        <v>129</v>
      </c>
      <c r="E54" s="19" t="s">
        <v>141</v>
      </c>
      <c r="F54" s="19" t="s">
        <v>131</v>
      </c>
    </row>
    <row r="55" spans="1:13" s="10" customFormat="1" x14ac:dyDescent="0.25">
      <c r="A55" s="18" t="s">
        <v>124</v>
      </c>
      <c r="B55" s="12">
        <v>19</v>
      </c>
      <c r="C55" s="12">
        <f>8*SUMSQ(G31:G50)</f>
        <v>22.95474999999999</v>
      </c>
      <c r="D55" s="12">
        <f>C55/B55</f>
        <v>1.2081447368421048</v>
      </c>
      <c r="E55" s="12">
        <f>D55/D$58</f>
        <v>289.37598486678314</v>
      </c>
      <c r="F55" s="12">
        <f>FDIST(E55,B55,B$58)</f>
        <v>1.4509023999550295E-65</v>
      </c>
    </row>
    <row r="56" spans="1:13" s="10" customFormat="1" x14ac:dyDescent="0.25">
      <c r="A56" s="16" t="s">
        <v>138</v>
      </c>
      <c r="B56" s="10">
        <v>3</v>
      </c>
      <c r="C56" s="10">
        <f>40*SUMSQ(B52:E52)</f>
        <v>3.0250000000000131E-2</v>
      </c>
      <c r="D56" s="10">
        <f t="shared" ref="D56:D57" si="11">C56/B56</f>
        <v>1.0083333333333376E-2</v>
      </c>
      <c r="E56" s="10">
        <f t="shared" ref="E56:E57" si="12">D56/D$58</f>
        <v>2.4151696606321043</v>
      </c>
      <c r="F56" s="10">
        <f t="shared" ref="F56:F57" si="13">FDIST(E56,B56,B$58)</f>
        <v>7.2577584032960288E-2</v>
      </c>
    </row>
    <row r="57" spans="1:13" s="10" customFormat="1" x14ac:dyDescent="0.25">
      <c r="A57" s="16" t="s">
        <v>139</v>
      </c>
      <c r="B57" s="10">
        <f>19*3</f>
        <v>57</v>
      </c>
      <c r="C57" s="10">
        <f>2*SUMSQ(J31:M50)</f>
        <v>1.0607499999999972</v>
      </c>
      <c r="D57" s="10">
        <f t="shared" si="11"/>
        <v>1.8609649122806968E-2</v>
      </c>
      <c r="E57" s="10">
        <f t="shared" si="12"/>
        <v>4.4574009874127656</v>
      </c>
      <c r="F57" s="10">
        <f t="shared" si="13"/>
        <v>6.4435358197910331E-10</v>
      </c>
    </row>
    <row r="58" spans="1:13" s="10" customFormat="1" x14ac:dyDescent="0.25">
      <c r="A58" s="17" t="s">
        <v>125</v>
      </c>
      <c r="B58" s="11">
        <f>B59-B55-B56-B57</f>
        <v>80</v>
      </c>
      <c r="C58" s="11">
        <f>C59-C55-C56-C57</f>
        <v>0.33400000000643737</v>
      </c>
      <c r="D58" s="11">
        <f>C58/B58</f>
        <v>4.1750000000804668E-3</v>
      </c>
      <c r="E58" s="11"/>
      <c r="F58" s="11"/>
    </row>
    <row r="59" spans="1:13" s="10" customFormat="1" x14ac:dyDescent="0.25">
      <c r="A59" s="15" t="s">
        <v>127</v>
      </c>
      <c r="B59" s="10">
        <f>20*4*2-1</f>
        <v>159</v>
      </c>
      <c r="C59" s="10">
        <f>SUMSQ(B6:I25)-160*F51^2</f>
        <v>24.379750000006425</v>
      </c>
    </row>
    <row r="60" spans="1:13" s="10" customFormat="1" x14ac:dyDescent="0.25"/>
    <row r="61" spans="1:13" s="10" customFormat="1" x14ac:dyDescent="0.25">
      <c r="A61" s="10" t="s">
        <v>132</v>
      </c>
      <c r="D61" s="10">
        <f>(D55-D58)/8</f>
        <v>0.15049621710525304</v>
      </c>
    </row>
    <row r="62" spans="1:13" s="10" customFormat="1" x14ac:dyDescent="0.25">
      <c r="A62" s="16" t="s">
        <v>142</v>
      </c>
      <c r="D62" s="10">
        <f>(D56-D58)/40</f>
        <v>1.4770833333132275E-4</v>
      </c>
    </row>
    <row r="63" spans="1:13" s="10" customFormat="1" x14ac:dyDescent="0.25">
      <c r="A63" s="16" t="s">
        <v>143</v>
      </c>
      <c r="D63" s="10">
        <f>(D57-D58)/2</f>
        <v>7.2173245613632508E-3</v>
      </c>
    </row>
    <row r="64" spans="1:13" s="10" customFormat="1" x14ac:dyDescent="0.25">
      <c r="A64" s="10" t="s">
        <v>133</v>
      </c>
      <c r="D64" s="10">
        <f>D58</f>
        <v>4.1750000000804668E-3</v>
      </c>
    </row>
    <row r="65" spans="1:4" s="10" customFormat="1" x14ac:dyDescent="0.25">
      <c r="A65" s="16" t="s">
        <v>134</v>
      </c>
      <c r="D65" s="10">
        <f>D61/(D61+D63/2+D64/8)</f>
        <v>0.97328704662336796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8"/>
  <sheetViews>
    <sheetView topLeftCell="A46" workbookViewId="0">
      <selection activeCell="A72" sqref="A72"/>
    </sheetView>
  </sheetViews>
  <sheetFormatPr defaultRowHeight="14.4" x14ac:dyDescent="0.25"/>
  <cols>
    <col min="1" max="1" width="18.33203125" style="28" bestFit="1" customWidth="1"/>
    <col min="2" max="5" width="8.88671875" style="28"/>
    <col min="6" max="6" width="12.77734375" style="28" bestFit="1" customWidth="1"/>
    <col min="7" max="16384" width="8.88671875" style="28"/>
  </cols>
  <sheetData>
    <row r="2" spans="1:9" ht="15" thickBot="1" x14ac:dyDescent="0.3">
      <c r="A2" s="12"/>
      <c r="B2" s="12" t="s">
        <v>166</v>
      </c>
      <c r="C2" s="12"/>
      <c r="D2" s="12" t="s">
        <v>168</v>
      </c>
      <c r="E2" s="12"/>
      <c r="F2" s="12" t="s">
        <v>170</v>
      </c>
      <c r="G2" s="12"/>
      <c r="H2" s="12" t="s">
        <v>172</v>
      </c>
      <c r="I2" s="12"/>
    </row>
    <row r="3" spans="1:9" ht="15" thickBot="1" x14ac:dyDescent="0.3">
      <c r="B3" s="29" t="s">
        <v>114</v>
      </c>
      <c r="C3" s="29" t="s">
        <v>116</v>
      </c>
      <c r="D3" s="29" t="s">
        <v>114</v>
      </c>
      <c r="E3" s="29" t="s">
        <v>116</v>
      </c>
      <c r="F3" s="29" t="s">
        <v>114</v>
      </c>
      <c r="G3" s="29" t="s">
        <v>116</v>
      </c>
      <c r="H3" s="29" t="s">
        <v>114</v>
      </c>
      <c r="I3" s="29" t="s">
        <v>116</v>
      </c>
    </row>
    <row r="4" spans="1:9" x14ac:dyDescent="0.25">
      <c r="A4" s="30" t="s">
        <v>144</v>
      </c>
      <c r="B4" s="30">
        <v>5.3</v>
      </c>
      <c r="C4" s="30">
        <v>5.2</v>
      </c>
      <c r="D4" s="30">
        <v>5.2</v>
      </c>
      <c r="E4" s="30">
        <v>5.2</v>
      </c>
      <c r="F4" s="30">
        <v>5.2</v>
      </c>
      <c r="G4" s="30">
        <v>5.2</v>
      </c>
      <c r="H4" s="30">
        <v>5.3</v>
      </c>
      <c r="I4" s="30">
        <v>5.2</v>
      </c>
    </row>
    <row r="5" spans="1:9" x14ac:dyDescent="0.25">
      <c r="A5" s="31" t="s">
        <v>145</v>
      </c>
      <c r="B5" s="31">
        <v>6</v>
      </c>
      <c r="C5" s="31">
        <v>6.2</v>
      </c>
      <c r="D5" s="31">
        <v>6.2</v>
      </c>
      <c r="E5" s="31">
        <v>6.1</v>
      </c>
      <c r="F5" s="31">
        <v>6.2</v>
      </c>
      <c r="G5" s="31">
        <v>6.1</v>
      </c>
      <c r="H5" s="31">
        <v>6.1</v>
      </c>
      <c r="I5" s="31">
        <v>6.1</v>
      </c>
    </row>
    <row r="6" spans="1:9" x14ac:dyDescent="0.25">
      <c r="A6" s="31" t="s">
        <v>146</v>
      </c>
      <c r="B6" s="31">
        <v>5.4</v>
      </c>
      <c r="C6" s="31">
        <v>5.5</v>
      </c>
      <c r="D6" s="31">
        <v>5.5</v>
      </c>
      <c r="E6" s="31">
        <v>5.4</v>
      </c>
      <c r="F6" s="31">
        <v>5.4</v>
      </c>
      <c r="G6" s="31">
        <v>5.4</v>
      </c>
      <c r="H6" s="31">
        <v>5.6</v>
      </c>
      <c r="I6" s="31">
        <v>5.4</v>
      </c>
    </row>
    <row r="7" spans="1:9" x14ac:dyDescent="0.25">
      <c r="A7" s="31" t="s">
        <v>147</v>
      </c>
      <c r="B7" s="31">
        <v>6.3</v>
      </c>
      <c r="C7" s="31">
        <v>6.4</v>
      </c>
      <c r="D7" s="31">
        <v>6.2</v>
      </c>
      <c r="E7" s="31">
        <v>6.1</v>
      </c>
      <c r="F7" s="31">
        <v>6.2</v>
      </c>
      <c r="G7" s="31">
        <v>6.3</v>
      </c>
      <c r="H7" s="31">
        <v>6.5</v>
      </c>
      <c r="I7" s="31">
        <v>6.3</v>
      </c>
    </row>
    <row r="8" spans="1:9" x14ac:dyDescent="0.25">
      <c r="A8" s="31" t="s">
        <v>148</v>
      </c>
      <c r="B8" s="31">
        <v>5.3</v>
      </c>
      <c r="C8" s="31">
        <v>5.4</v>
      </c>
      <c r="D8" s="31">
        <v>5.4</v>
      </c>
      <c r="E8" s="31">
        <v>5.3</v>
      </c>
      <c r="F8" s="31">
        <v>5.3</v>
      </c>
      <c r="G8" s="31">
        <v>5.2</v>
      </c>
      <c r="H8" s="31">
        <v>5.3</v>
      </c>
      <c r="I8" s="31">
        <v>5.4</v>
      </c>
    </row>
    <row r="9" spans="1:9" x14ac:dyDescent="0.25">
      <c r="A9" s="31" t="s">
        <v>149</v>
      </c>
      <c r="B9" s="31">
        <v>5.4</v>
      </c>
      <c r="C9" s="31">
        <v>5.4</v>
      </c>
      <c r="D9" s="31">
        <v>5.4</v>
      </c>
      <c r="E9" s="31">
        <v>5.5</v>
      </c>
      <c r="F9" s="31">
        <v>5.5</v>
      </c>
      <c r="G9" s="31">
        <v>5.4</v>
      </c>
      <c r="H9" s="31">
        <v>5.4</v>
      </c>
      <c r="I9" s="31">
        <v>5.3</v>
      </c>
    </row>
    <row r="10" spans="1:9" x14ac:dyDescent="0.25">
      <c r="A10" s="31" t="s">
        <v>150</v>
      </c>
      <c r="B10" s="31">
        <v>5.3</v>
      </c>
      <c r="C10" s="31">
        <v>5.4</v>
      </c>
      <c r="D10" s="31">
        <v>5.4</v>
      </c>
      <c r="E10" s="31">
        <v>5.3</v>
      </c>
      <c r="F10" s="31">
        <v>5.4</v>
      </c>
      <c r="G10" s="31">
        <v>5.3</v>
      </c>
      <c r="H10" s="31">
        <v>5.3</v>
      </c>
      <c r="I10" s="31">
        <v>5.3</v>
      </c>
    </row>
    <row r="11" spans="1:9" x14ac:dyDescent="0.25">
      <c r="A11" s="31" t="s">
        <v>151</v>
      </c>
      <c r="B11" s="31">
        <v>5.4</v>
      </c>
      <c r="C11" s="31">
        <v>5.5</v>
      </c>
      <c r="D11" s="31">
        <v>5.5</v>
      </c>
      <c r="E11" s="31">
        <v>5.3</v>
      </c>
      <c r="F11" s="31">
        <v>5.4</v>
      </c>
      <c r="G11" s="31">
        <v>5.4</v>
      </c>
      <c r="H11" s="31">
        <v>5.4</v>
      </c>
      <c r="I11" s="31">
        <v>5.3</v>
      </c>
    </row>
    <row r="12" spans="1:9" x14ac:dyDescent="0.25">
      <c r="A12" s="31" t="s">
        <v>152</v>
      </c>
      <c r="B12" s="31">
        <v>5.5</v>
      </c>
      <c r="C12" s="31">
        <v>5.5</v>
      </c>
      <c r="D12" s="31">
        <v>5.5</v>
      </c>
      <c r="E12" s="31">
        <v>5.4</v>
      </c>
      <c r="F12" s="31">
        <v>5.3</v>
      </c>
      <c r="G12" s="31">
        <v>5.5</v>
      </c>
      <c r="H12" s="31">
        <v>5.5</v>
      </c>
      <c r="I12" s="31">
        <v>5.4</v>
      </c>
    </row>
    <row r="13" spans="1:9" x14ac:dyDescent="0.25">
      <c r="A13" s="31" t="s">
        <v>153</v>
      </c>
      <c r="B13" s="31">
        <v>5.7</v>
      </c>
      <c r="C13" s="31">
        <v>5.7</v>
      </c>
      <c r="D13" s="31">
        <v>5.7</v>
      </c>
      <c r="E13" s="31">
        <v>5.7</v>
      </c>
      <c r="F13" s="31">
        <v>5.7</v>
      </c>
      <c r="G13" s="31">
        <v>5.7</v>
      </c>
      <c r="H13" s="31">
        <v>5.8</v>
      </c>
      <c r="I13" s="31">
        <v>5.6</v>
      </c>
    </row>
    <row r="14" spans="1:9" x14ac:dyDescent="0.25">
      <c r="A14" s="31" t="s">
        <v>154</v>
      </c>
      <c r="B14" s="31">
        <v>5.0999999999999996</v>
      </c>
      <c r="C14" s="31">
        <v>5.2</v>
      </c>
      <c r="D14" s="31">
        <v>5.2</v>
      </c>
      <c r="E14" s="31">
        <v>5.2</v>
      </c>
      <c r="F14" s="31">
        <v>5.2</v>
      </c>
      <c r="G14" s="31">
        <v>5.0999999999999996</v>
      </c>
      <c r="H14" s="31">
        <v>5.0999999999999996</v>
      </c>
      <c r="I14" s="31">
        <v>5.0999999999999996</v>
      </c>
    </row>
    <row r="15" spans="1:9" x14ac:dyDescent="0.25">
      <c r="A15" s="31" t="s">
        <v>155</v>
      </c>
      <c r="B15" s="31">
        <v>5.0999999999999996</v>
      </c>
      <c r="C15" s="31">
        <v>5.3</v>
      </c>
      <c r="D15" s="31">
        <v>5.2</v>
      </c>
      <c r="E15" s="31">
        <v>5.2</v>
      </c>
      <c r="F15" s="31">
        <v>5.3</v>
      </c>
      <c r="G15" s="31">
        <v>5.2</v>
      </c>
      <c r="H15" s="31">
        <v>5.4</v>
      </c>
      <c r="I15" s="31">
        <v>5.3</v>
      </c>
    </row>
    <row r="16" spans="1:9" x14ac:dyDescent="0.25">
      <c r="A16" s="31" t="s">
        <v>156</v>
      </c>
      <c r="B16" s="31">
        <v>5</v>
      </c>
      <c r="C16" s="31">
        <v>4.8</v>
      </c>
      <c r="D16" s="31">
        <v>4.7</v>
      </c>
      <c r="E16" s="31">
        <v>4.9000000000000004</v>
      </c>
      <c r="F16" s="31">
        <v>4.8</v>
      </c>
      <c r="G16" s="31">
        <v>4.8</v>
      </c>
      <c r="H16" s="31">
        <v>5.5</v>
      </c>
      <c r="I16" s="31">
        <v>5.3</v>
      </c>
    </row>
    <row r="17" spans="1:13" x14ac:dyDescent="0.25">
      <c r="A17" s="31" t="s">
        <v>157</v>
      </c>
      <c r="B17" s="31">
        <v>5.7</v>
      </c>
      <c r="C17" s="31">
        <v>5.7</v>
      </c>
      <c r="D17" s="31">
        <v>5.8</v>
      </c>
      <c r="E17" s="31">
        <v>5.7</v>
      </c>
      <c r="F17" s="31">
        <v>5.6</v>
      </c>
      <c r="G17" s="31">
        <v>5.7</v>
      </c>
      <c r="H17" s="31">
        <v>5.7</v>
      </c>
      <c r="I17" s="31">
        <v>5.7</v>
      </c>
    </row>
    <row r="18" spans="1:13" x14ac:dyDescent="0.25">
      <c r="A18" s="31" t="s">
        <v>158</v>
      </c>
      <c r="B18" s="31">
        <v>5</v>
      </c>
      <c r="C18" s="31">
        <v>4.9000000000000004</v>
      </c>
      <c r="D18" s="31">
        <v>4.9000000000000004</v>
      </c>
      <c r="E18" s="31">
        <v>5</v>
      </c>
      <c r="F18" s="31">
        <v>4.9000000000000004</v>
      </c>
      <c r="G18" s="31">
        <v>5.0999999999999996</v>
      </c>
      <c r="H18" s="31">
        <v>4.9000000000000004</v>
      </c>
      <c r="I18" s="31">
        <v>4.9000000000000004</v>
      </c>
    </row>
    <row r="19" spans="1:13" x14ac:dyDescent="0.25">
      <c r="A19" s="31" t="s">
        <v>159</v>
      </c>
      <c r="B19" s="31">
        <v>5.8</v>
      </c>
      <c r="C19" s="31">
        <v>5.9</v>
      </c>
      <c r="D19" s="31">
        <v>5.9</v>
      </c>
      <c r="E19" s="31">
        <v>5.9</v>
      </c>
      <c r="F19" s="31">
        <v>5.9</v>
      </c>
      <c r="G19" s="31">
        <v>5.9</v>
      </c>
      <c r="H19" s="31">
        <v>6</v>
      </c>
      <c r="I19" s="31">
        <v>5.9</v>
      </c>
    </row>
    <row r="20" spans="1:13" x14ac:dyDescent="0.25">
      <c r="A20" s="31" t="s">
        <v>160</v>
      </c>
      <c r="B20" s="31">
        <v>5.4</v>
      </c>
      <c r="C20" s="31">
        <v>5.6</v>
      </c>
      <c r="D20" s="31">
        <v>5.5</v>
      </c>
      <c r="E20" s="31">
        <v>5.5</v>
      </c>
      <c r="F20" s="31">
        <v>5.6</v>
      </c>
      <c r="G20" s="31">
        <v>5.5</v>
      </c>
      <c r="H20" s="31">
        <v>5.5</v>
      </c>
      <c r="I20" s="31">
        <v>5.6</v>
      </c>
    </row>
    <row r="21" spans="1:13" x14ac:dyDescent="0.25">
      <c r="A21" s="31" t="s">
        <v>161</v>
      </c>
      <c r="B21" s="31">
        <v>4.9000000000000004</v>
      </c>
      <c r="C21" s="31">
        <v>4.8</v>
      </c>
      <c r="D21" s="31">
        <v>4.9000000000000004</v>
      </c>
      <c r="E21" s="31">
        <v>4.8</v>
      </c>
      <c r="F21" s="31">
        <v>4.5999999999999996</v>
      </c>
      <c r="G21" s="31">
        <v>4.9000000000000004</v>
      </c>
      <c r="H21" s="31">
        <v>4.9000000000000004</v>
      </c>
      <c r="I21" s="31">
        <v>4.9000000000000004</v>
      </c>
    </row>
    <row r="22" spans="1:13" x14ac:dyDescent="0.25">
      <c r="A22" s="31" t="s">
        <v>162</v>
      </c>
      <c r="B22" s="31">
        <v>5.6</v>
      </c>
      <c r="C22" s="31">
        <v>5.6</v>
      </c>
      <c r="D22" s="31">
        <v>5.7</v>
      </c>
      <c r="E22" s="31">
        <v>5.6</v>
      </c>
      <c r="F22" s="31">
        <v>5.5</v>
      </c>
      <c r="G22" s="31">
        <v>5.7</v>
      </c>
      <c r="H22" s="31">
        <v>5.5</v>
      </c>
      <c r="I22" s="31">
        <v>5.4</v>
      </c>
    </row>
    <row r="23" spans="1:13" x14ac:dyDescent="0.25">
      <c r="A23" s="31" t="s">
        <v>163</v>
      </c>
      <c r="B23" s="31">
        <v>6</v>
      </c>
      <c r="C23" s="31">
        <v>6.1</v>
      </c>
      <c r="D23" s="31">
        <v>6.1</v>
      </c>
      <c r="E23" s="31">
        <v>5.9</v>
      </c>
      <c r="F23" s="31">
        <v>6</v>
      </c>
      <c r="G23" s="31">
        <v>6</v>
      </c>
      <c r="H23" s="31">
        <v>5.9</v>
      </c>
      <c r="I23" s="31">
        <v>5.8</v>
      </c>
    </row>
    <row r="24" spans="1:13" x14ac:dyDescent="0.25">
      <c r="A24" s="31" t="s">
        <v>164</v>
      </c>
      <c r="B24" s="31">
        <v>5</v>
      </c>
      <c r="C24" s="31">
        <v>4.9000000000000004</v>
      </c>
      <c r="D24" s="31">
        <v>4.9000000000000004</v>
      </c>
      <c r="E24" s="31">
        <v>5.0999999999999996</v>
      </c>
      <c r="F24" s="31">
        <v>5.0999999999999996</v>
      </c>
      <c r="G24" s="31">
        <v>4.9000000000000004</v>
      </c>
      <c r="H24" s="31">
        <v>5.0999999999999996</v>
      </c>
      <c r="I24" s="31">
        <v>5</v>
      </c>
    </row>
    <row r="25" spans="1:13" ht="15" thickBot="1" x14ac:dyDescent="0.3">
      <c r="A25" s="32" t="s">
        <v>165</v>
      </c>
      <c r="B25" s="32">
        <v>6.1</v>
      </c>
      <c r="C25" s="32">
        <v>5.9</v>
      </c>
      <c r="D25" s="32">
        <v>6.1</v>
      </c>
      <c r="E25" s="32">
        <v>5.9</v>
      </c>
      <c r="F25" s="32">
        <v>6</v>
      </c>
      <c r="G25" s="32">
        <v>6.1</v>
      </c>
      <c r="H25" s="32">
        <v>6</v>
      </c>
      <c r="I25" s="32">
        <v>6.1</v>
      </c>
    </row>
    <row r="26" spans="1:13" x14ac:dyDescent="0.25">
      <c r="A26" s="34" t="s">
        <v>181</v>
      </c>
      <c r="B26" s="34">
        <f>AVERAGE(B4:C25)</f>
        <v>5.4818181818181824</v>
      </c>
      <c r="C26" s="34"/>
      <c r="D26" s="34">
        <f>AVERAGE(D4:E25)</f>
        <v>5.4750000000000005</v>
      </c>
      <c r="E26" s="34"/>
      <c r="F26" s="34">
        <f>AVERAGE(F4:G25)</f>
        <v>5.4659090909090908</v>
      </c>
      <c r="G26" s="34"/>
      <c r="H26" s="34">
        <f>AVERAGE(H4:I25)</f>
        <v>5.5</v>
      </c>
      <c r="I26" s="34"/>
    </row>
    <row r="27" spans="1:13" x14ac:dyDescent="0.25">
      <c r="A27" s="34" t="s">
        <v>182</v>
      </c>
      <c r="B27" s="34">
        <f>AVERAGE(B4:B25)</f>
        <v>5.4681818181818178</v>
      </c>
      <c r="C27" s="34">
        <f t="shared" ref="C27:I27" si="0">AVERAGE(C4:C25)</f>
        <v>5.495454545454546</v>
      </c>
      <c r="D27" s="34">
        <f t="shared" si="0"/>
        <v>5.495454545454546</v>
      </c>
      <c r="E27" s="34">
        <f t="shared" si="0"/>
        <v>5.454545454545455</v>
      </c>
      <c r="F27" s="34">
        <f t="shared" si="0"/>
        <v>5.4590909090909081</v>
      </c>
      <c r="G27" s="34">
        <f t="shared" si="0"/>
        <v>5.4727272727272727</v>
      </c>
      <c r="H27" s="34">
        <f t="shared" si="0"/>
        <v>5.5318181818181822</v>
      </c>
      <c r="I27" s="34">
        <f t="shared" si="0"/>
        <v>5.4681818181818187</v>
      </c>
    </row>
    <row r="28" spans="1:13" x14ac:dyDescent="0.25">
      <c r="A28" s="34" t="s">
        <v>183</v>
      </c>
      <c r="B28" s="34">
        <f>B27-B26</f>
        <v>-1.3636363636364557E-2</v>
      </c>
      <c r="C28" s="34">
        <f>C27-B26</f>
        <v>1.3636363636363669E-2</v>
      </c>
      <c r="D28" s="34">
        <f t="shared" ref="D28" si="1">D27-D26</f>
        <v>2.0454545454545503E-2</v>
      </c>
      <c r="E28" s="34">
        <f t="shared" ref="E28" si="2">E27-D26</f>
        <v>-2.0454545454545503E-2</v>
      </c>
      <c r="F28" s="34">
        <f t="shared" ref="F28" si="3">F27-F26</f>
        <v>-6.8181818181827225E-3</v>
      </c>
      <c r="G28" s="34">
        <f t="shared" ref="G28" si="4">G27-F26</f>
        <v>6.8181818181818343E-3</v>
      </c>
      <c r="H28" s="34">
        <f t="shared" ref="H28" si="5">H27-H26</f>
        <v>3.181818181818219E-2</v>
      </c>
      <c r="I28" s="34">
        <f t="shared" ref="I28" si="6">I27-H26</f>
        <v>-3.1818181818181301E-2</v>
      </c>
    </row>
    <row r="30" spans="1:13" x14ac:dyDescent="0.25">
      <c r="A30" s="13"/>
      <c r="B30" s="13" t="s">
        <v>166</v>
      </c>
      <c r="C30" s="13" t="s">
        <v>167</v>
      </c>
      <c r="D30" s="13" t="s">
        <v>169</v>
      </c>
      <c r="E30" s="13" t="s">
        <v>171</v>
      </c>
      <c r="F30" s="27" t="s">
        <v>120</v>
      </c>
      <c r="G30" s="22" t="s">
        <v>121</v>
      </c>
      <c r="I30" s="13" t="s">
        <v>140</v>
      </c>
      <c r="J30" s="13" t="s">
        <v>166</v>
      </c>
      <c r="K30" s="13" t="s">
        <v>167</v>
      </c>
      <c r="L30" s="13" t="s">
        <v>169</v>
      </c>
      <c r="M30" s="13" t="s">
        <v>171</v>
      </c>
    </row>
    <row r="31" spans="1:13" x14ac:dyDescent="0.25">
      <c r="A31" s="31" t="s">
        <v>146</v>
      </c>
      <c r="B31" s="28">
        <f t="shared" ref="B31:B50" si="7">AVERAGE(B6:C6)</f>
        <v>5.45</v>
      </c>
      <c r="C31" s="28">
        <f t="shared" ref="C31:C50" si="8">AVERAGE(D6:E6)</f>
        <v>5.45</v>
      </c>
      <c r="D31" s="28">
        <f t="shared" ref="D31:D50" si="9">AVERAGE(F6:G6)</f>
        <v>5.4</v>
      </c>
      <c r="E31" s="28">
        <f t="shared" ref="E31:E50" si="10">AVERAGE(H6:I6)</f>
        <v>5.5</v>
      </c>
      <c r="F31" s="33">
        <f t="shared" ref="F31:F51" si="11">AVERAGE(B31:E31)</f>
        <v>5.45</v>
      </c>
      <c r="G31" s="23">
        <f t="shared" ref="G31:G50" si="12">F31-F$51</f>
        <v>-1.1249999999999538E-2</v>
      </c>
      <c r="I31" s="31" t="s">
        <v>146</v>
      </c>
      <c r="J31" s="28">
        <f t="shared" ref="J31:J50" si="13">B6-$G31-B$52-$F$51</f>
        <v>-5.1249999999999574E-2</v>
      </c>
      <c r="K31" s="28">
        <f t="shared" ref="K31:K50" si="14">C6-$G31-C$52-$F$51</f>
        <v>5.6249999999998579E-2</v>
      </c>
      <c r="L31" s="28">
        <f t="shared" ref="L31:L50" si="15">D6-$G31-D$52-$F$51</f>
        <v>6.6250000000000142E-2</v>
      </c>
      <c r="M31" s="28">
        <f t="shared" ref="M31:M50" si="16">E6-$G31-E$52-$F$51</f>
        <v>-7.1250000000000036E-2</v>
      </c>
    </row>
    <row r="32" spans="1:13" x14ac:dyDescent="0.25">
      <c r="A32" s="31" t="s">
        <v>147</v>
      </c>
      <c r="B32" s="28">
        <f t="shared" si="7"/>
        <v>6.35</v>
      </c>
      <c r="C32" s="28">
        <f t="shared" si="8"/>
        <v>6.15</v>
      </c>
      <c r="D32" s="28">
        <f t="shared" si="9"/>
        <v>6.25</v>
      </c>
      <c r="E32" s="28">
        <f t="shared" si="10"/>
        <v>6.4</v>
      </c>
      <c r="F32" s="33">
        <f t="shared" si="11"/>
        <v>6.2874999999999996</v>
      </c>
      <c r="G32" s="23">
        <f t="shared" si="12"/>
        <v>0.82624999999999993</v>
      </c>
      <c r="I32" s="31" t="s">
        <v>147</v>
      </c>
      <c r="J32" s="28">
        <f t="shared" si="13"/>
        <v>1.1250000000000426E-2</v>
      </c>
      <c r="K32" s="28">
        <f t="shared" si="14"/>
        <v>0.11874999999999947</v>
      </c>
      <c r="L32" s="28">
        <f t="shared" si="15"/>
        <v>-7.1249999999999147E-2</v>
      </c>
      <c r="M32" s="28">
        <f t="shared" si="16"/>
        <v>-0.20875000000000021</v>
      </c>
    </row>
    <row r="33" spans="1:13" x14ac:dyDescent="0.25">
      <c r="A33" s="31" t="s">
        <v>148</v>
      </c>
      <c r="B33" s="28">
        <f t="shared" si="7"/>
        <v>5.35</v>
      </c>
      <c r="C33" s="28">
        <f t="shared" si="8"/>
        <v>5.35</v>
      </c>
      <c r="D33" s="28">
        <f t="shared" si="9"/>
        <v>5.25</v>
      </c>
      <c r="E33" s="28">
        <f t="shared" si="10"/>
        <v>5.35</v>
      </c>
      <c r="F33" s="33">
        <f t="shared" si="11"/>
        <v>5.3249999999999993</v>
      </c>
      <c r="G33" s="23">
        <f t="shared" si="12"/>
        <v>-0.13625000000000043</v>
      </c>
      <c r="I33" s="31" t="s">
        <v>148</v>
      </c>
      <c r="J33" s="28">
        <f t="shared" si="13"/>
        <v>-2.6249999999999218E-2</v>
      </c>
      <c r="K33" s="28">
        <f t="shared" si="14"/>
        <v>8.1249999999999822E-2</v>
      </c>
      <c r="L33" s="28">
        <f t="shared" si="15"/>
        <v>9.1250000000001386E-2</v>
      </c>
      <c r="M33" s="28">
        <f t="shared" si="16"/>
        <v>-4.624999999999968E-2</v>
      </c>
    </row>
    <row r="34" spans="1:13" x14ac:dyDescent="0.25">
      <c r="A34" s="31" t="s">
        <v>149</v>
      </c>
      <c r="B34" s="28">
        <f t="shared" si="7"/>
        <v>5.4</v>
      </c>
      <c r="C34" s="28">
        <f t="shared" si="8"/>
        <v>5.45</v>
      </c>
      <c r="D34" s="28">
        <f t="shared" si="9"/>
        <v>5.45</v>
      </c>
      <c r="E34" s="28">
        <f t="shared" si="10"/>
        <v>5.35</v>
      </c>
      <c r="F34" s="33">
        <f t="shared" si="11"/>
        <v>5.4124999999999996</v>
      </c>
      <c r="G34" s="23">
        <f t="shared" si="12"/>
        <v>-4.8750000000000071E-2</v>
      </c>
      <c r="I34" s="31" t="s">
        <v>149</v>
      </c>
      <c r="J34" s="28">
        <f t="shared" si="13"/>
        <v>-1.3749999999999041E-2</v>
      </c>
      <c r="K34" s="28">
        <f t="shared" si="14"/>
        <v>-6.2500000000005329E-3</v>
      </c>
      <c r="L34" s="28">
        <f t="shared" si="15"/>
        <v>3.7500000000010303E-3</v>
      </c>
      <c r="M34" s="28">
        <f t="shared" si="16"/>
        <v>6.6250000000000142E-2</v>
      </c>
    </row>
    <row r="35" spans="1:13" x14ac:dyDescent="0.25">
      <c r="A35" s="31" t="s">
        <v>150</v>
      </c>
      <c r="B35" s="28">
        <f t="shared" si="7"/>
        <v>5.35</v>
      </c>
      <c r="C35" s="28">
        <f t="shared" si="8"/>
        <v>5.35</v>
      </c>
      <c r="D35" s="28">
        <f t="shared" si="9"/>
        <v>5.35</v>
      </c>
      <c r="E35" s="28">
        <f t="shared" si="10"/>
        <v>5.3</v>
      </c>
      <c r="F35" s="33">
        <f t="shared" si="11"/>
        <v>5.3374999999999995</v>
      </c>
      <c r="G35" s="23">
        <f t="shared" si="12"/>
        <v>-0.12375000000000025</v>
      </c>
      <c r="I35" s="31" t="s">
        <v>150</v>
      </c>
      <c r="J35" s="28">
        <f t="shared" si="13"/>
        <v>-3.8749999999999396E-2</v>
      </c>
      <c r="K35" s="28">
        <f t="shared" si="14"/>
        <v>6.8749999999999645E-2</v>
      </c>
      <c r="L35" s="28">
        <f t="shared" si="15"/>
        <v>7.8750000000001208E-2</v>
      </c>
      <c r="M35" s="28">
        <f t="shared" si="16"/>
        <v>-5.8749999999999858E-2</v>
      </c>
    </row>
    <row r="36" spans="1:13" x14ac:dyDescent="0.25">
      <c r="A36" s="31" t="s">
        <v>151</v>
      </c>
      <c r="B36" s="28">
        <f t="shared" si="7"/>
        <v>5.45</v>
      </c>
      <c r="C36" s="28">
        <f t="shared" si="8"/>
        <v>5.4</v>
      </c>
      <c r="D36" s="28">
        <f t="shared" si="9"/>
        <v>5.4</v>
      </c>
      <c r="E36" s="28">
        <f t="shared" si="10"/>
        <v>5.35</v>
      </c>
      <c r="F36" s="33">
        <f t="shared" si="11"/>
        <v>5.4</v>
      </c>
      <c r="G36" s="23">
        <f t="shared" si="12"/>
        <v>-6.1249999999999361E-2</v>
      </c>
      <c r="I36" s="31" t="s">
        <v>151</v>
      </c>
      <c r="J36" s="28">
        <f t="shared" si="13"/>
        <v>-1.2499999999997513E-3</v>
      </c>
      <c r="K36" s="28">
        <f t="shared" si="14"/>
        <v>0.1062499999999984</v>
      </c>
      <c r="L36" s="28">
        <f t="shared" si="15"/>
        <v>0.11624999999999996</v>
      </c>
      <c r="M36" s="28">
        <f t="shared" si="16"/>
        <v>-0.12125000000000075</v>
      </c>
    </row>
    <row r="37" spans="1:13" x14ac:dyDescent="0.25">
      <c r="A37" s="31" t="s">
        <v>152</v>
      </c>
      <c r="B37" s="28">
        <f t="shared" si="7"/>
        <v>5.5</v>
      </c>
      <c r="C37" s="28">
        <f t="shared" si="8"/>
        <v>5.45</v>
      </c>
      <c r="D37" s="28">
        <f t="shared" si="9"/>
        <v>5.4</v>
      </c>
      <c r="E37" s="28">
        <f t="shared" si="10"/>
        <v>5.45</v>
      </c>
      <c r="F37" s="33">
        <f t="shared" si="11"/>
        <v>5.45</v>
      </c>
      <c r="G37" s="23">
        <f t="shared" si="12"/>
        <v>-1.1249999999999538E-2</v>
      </c>
      <c r="I37" s="31" t="s">
        <v>152</v>
      </c>
      <c r="J37" s="28">
        <f t="shared" si="13"/>
        <v>4.8750000000000071E-2</v>
      </c>
      <c r="K37" s="28">
        <f t="shared" si="14"/>
        <v>5.6249999999998579E-2</v>
      </c>
      <c r="L37" s="28">
        <f t="shared" si="15"/>
        <v>6.6250000000000142E-2</v>
      </c>
      <c r="M37" s="28">
        <f t="shared" si="16"/>
        <v>-7.1250000000000036E-2</v>
      </c>
    </row>
    <row r="38" spans="1:13" x14ac:dyDescent="0.25">
      <c r="A38" s="31" t="s">
        <v>153</v>
      </c>
      <c r="B38" s="28">
        <f t="shared" si="7"/>
        <v>5.7</v>
      </c>
      <c r="C38" s="28">
        <f t="shared" si="8"/>
        <v>5.7</v>
      </c>
      <c r="D38" s="28">
        <f t="shared" si="9"/>
        <v>5.7</v>
      </c>
      <c r="E38" s="28">
        <f t="shared" si="10"/>
        <v>5.6999999999999993</v>
      </c>
      <c r="F38" s="33">
        <f t="shared" si="11"/>
        <v>5.7</v>
      </c>
      <c r="G38" s="23">
        <f t="shared" si="12"/>
        <v>0.23875000000000046</v>
      </c>
      <c r="I38" s="31" t="s">
        <v>153</v>
      </c>
      <c r="J38" s="28">
        <f t="shared" si="13"/>
        <v>-1.2499999999997513E-3</v>
      </c>
      <c r="K38" s="28">
        <f t="shared" si="14"/>
        <v>6.2499999999987566E-3</v>
      </c>
      <c r="L38" s="28">
        <f t="shared" si="15"/>
        <v>1.625000000000032E-2</v>
      </c>
      <c r="M38" s="28">
        <f t="shared" si="16"/>
        <v>-2.1250000000000213E-2</v>
      </c>
    </row>
    <row r="39" spans="1:13" x14ac:dyDescent="0.25">
      <c r="A39" s="31" t="s">
        <v>154</v>
      </c>
      <c r="B39" s="28">
        <f t="shared" si="7"/>
        <v>5.15</v>
      </c>
      <c r="C39" s="28">
        <f t="shared" si="8"/>
        <v>5.2</v>
      </c>
      <c r="D39" s="28">
        <f t="shared" si="9"/>
        <v>5.15</v>
      </c>
      <c r="E39" s="28">
        <f t="shared" si="10"/>
        <v>5.0999999999999996</v>
      </c>
      <c r="F39" s="33">
        <f t="shared" si="11"/>
        <v>5.15</v>
      </c>
      <c r="G39" s="23">
        <f t="shared" si="12"/>
        <v>-0.31124999999999936</v>
      </c>
      <c r="I39" s="31" t="s">
        <v>154</v>
      </c>
      <c r="J39" s="28">
        <f t="shared" si="13"/>
        <v>-5.1250000000000462E-2</v>
      </c>
      <c r="K39" s="28">
        <f t="shared" si="14"/>
        <v>5.6249999999998579E-2</v>
      </c>
      <c r="L39" s="28">
        <f t="shared" si="15"/>
        <v>6.6250000000000142E-2</v>
      </c>
      <c r="M39" s="28">
        <f t="shared" si="16"/>
        <v>2.8749999999999609E-2</v>
      </c>
    </row>
    <row r="40" spans="1:13" x14ac:dyDescent="0.25">
      <c r="A40" s="31" t="s">
        <v>155</v>
      </c>
      <c r="B40" s="28">
        <f t="shared" si="7"/>
        <v>5.1999999999999993</v>
      </c>
      <c r="C40" s="28">
        <f t="shared" si="8"/>
        <v>5.2</v>
      </c>
      <c r="D40" s="28">
        <f t="shared" si="9"/>
        <v>5.25</v>
      </c>
      <c r="E40" s="28">
        <f t="shared" si="10"/>
        <v>5.35</v>
      </c>
      <c r="F40" s="33">
        <f t="shared" si="11"/>
        <v>5.25</v>
      </c>
      <c r="G40" s="23">
        <f t="shared" si="12"/>
        <v>-0.21124999999999972</v>
      </c>
      <c r="I40" s="31" t="s">
        <v>155</v>
      </c>
      <c r="J40" s="28">
        <f t="shared" si="13"/>
        <v>-0.15125000000000011</v>
      </c>
      <c r="K40" s="28">
        <f t="shared" si="14"/>
        <v>5.6249999999998579E-2</v>
      </c>
      <c r="L40" s="28">
        <f t="shared" si="15"/>
        <v>-3.3749999999999503E-2</v>
      </c>
      <c r="M40" s="28">
        <f t="shared" si="16"/>
        <v>-7.1250000000000036E-2</v>
      </c>
    </row>
    <row r="41" spans="1:13" x14ac:dyDescent="0.25">
      <c r="A41" s="31" t="s">
        <v>156</v>
      </c>
      <c r="B41" s="28">
        <f t="shared" si="7"/>
        <v>4.9000000000000004</v>
      </c>
      <c r="C41" s="28">
        <f t="shared" si="8"/>
        <v>4.8000000000000007</v>
      </c>
      <c r="D41" s="28">
        <f t="shared" si="9"/>
        <v>4.8</v>
      </c>
      <c r="E41" s="28">
        <f t="shared" si="10"/>
        <v>5.4</v>
      </c>
      <c r="F41" s="33">
        <f t="shared" si="11"/>
        <v>4.9749999999999996</v>
      </c>
      <c r="G41" s="23">
        <f t="shared" si="12"/>
        <v>-0.48625000000000007</v>
      </c>
      <c r="I41" s="31" t="s">
        <v>156</v>
      </c>
      <c r="J41" s="28">
        <f t="shared" si="13"/>
        <v>2.3750000000000604E-2</v>
      </c>
      <c r="K41" s="28">
        <f t="shared" si="14"/>
        <v>-0.16875000000000107</v>
      </c>
      <c r="L41" s="28">
        <f t="shared" si="15"/>
        <v>-0.25874999999999915</v>
      </c>
      <c r="M41" s="28">
        <f t="shared" si="16"/>
        <v>-9.6249999999999503E-2</v>
      </c>
    </row>
    <row r="42" spans="1:13" x14ac:dyDescent="0.25">
      <c r="A42" s="31" t="s">
        <v>157</v>
      </c>
      <c r="B42" s="28">
        <f t="shared" si="7"/>
        <v>5.7</v>
      </c>
      <c r="C42" s="28">
        <f t="shared" si="8"/>
        <v>5.75</v>
      </c>
      <c r="D42" s="28">
        <f t="shared" si="9"/>
        <v>5.65</v>
      </c>
      <c r="E42" s="28">
        <f t="shared" si="10"/>
        <v>5.7</v>
      </c>
      <c r="F42" s="33">
        <f t="shared" si="11"/>
        <v>5.7</v>
      </c>
      <c r="G42" s="23">
        <f t="shared" si="12"/>
        <v>0.23875000000000046</v>
      </c>
      <c r="I42" s="31" t="s">
        <v>157</v>
      </c>
      <c r="J42" s="28">
        <f t="shared" si="13"/>
        <v>-1.2499999999997513E-3</v>
      </c>
      <c r="K42" s="28">
        <f t="shared" si="14"/>
        <v>6.2499999999987566E-3</v>
      </c>
      <c r="L42" s="28">
        <f t="shared" si="15"/>
        <v>0.11624999999999996</v>
      </c>
      <c r="M42" s="28">
        <f t="shared" si="16"/>
        <v>-2.1250000000000213E-2</v>
      </c>
    </row>
    <row r="43" spans="1:13" x14ac:dyDescent="0.25">
      <c r="A43" s="31" t="s">
        <v>158</v>
      </c>
      <c r="B43" s="28">
        <f t="shared" si="7"/>
        <v>4.95</v>
      </c>
      <c r="C43" s="28">
        <f t="shared" si="8"/>
        <v>4.95</v>
      </c>
      <c r="D43" s="28">
        <f t="shared" si="9"/>
        <v>5</v>
      </c>
      <c r="E43" s="28">
        <f t="shared" si="10"/>
        <v>4.9000000000000004</v>
      </c>
      <c r="F43" s="33">
        <f t="shared" si="11"/>
        <v>4.95</v>
      </c>
      <c r="G43" s="23">
        <f t="shared" si="12"/>
        <v>-0.51124999999999954</v>
      </c>
      <c r="I43" s="31" t="s">
        <v>158</v>
      </c>
      <c r="J43" s="28">
        <f t="shared" si="13"/>
        <v>4.8750000000000071E-2</v>
      </c>
      <c r="K43" s="28">
        <f t="shared" si="14"/>
        <v>-4.3750000000001066E-2</v>
      </c>
      <c r="L43" s="28">
        <f t="shared" si="15"/>
        <v>-3.3749999999999503E-2</v>
      </c>
      <c r="M43" s="28">
        <f t="shared" si="16"/>
        <v>2.8749999999999609E-2</v>
      </c>
    </row>
    <row r="44" spans="1:13" x14ac:dyDescent="0.25">
      <c r="A44" s="31" t="s">
        <v>159</v>
      </c>
      <c r="B44" s="28">
        <f t="shared" si="7"/>
        <v>5.85</v>
      </c>
      <c r="C44" s="28">
        <f t="shared" si="8"/>
        <v>5.9</v>
      </c>
      <c r="D44" s="28">
        <f t="shared" si="9"/>
        <v>5.9</v>
      </c>
      <c r="E44" s="28">
        <f t="shared" si="10"/>
        <v>5.95</v>
      </c>
      <c r="F44" s="33">
        <f t="shared" si="11"/>
        <v>5.8999999999999995</v>
      </c>
      <c r="G44" s="23">
        <f t="shared" si="12"/>
        <v>0.43874999999999975</v>
      </c>
      <c r="I44" s="31" t="s">
        <v>159</v>
      </c>
      <c r="J44" s="28">
        <f t="shared" si="13"/>
        <v>-0.1012499999999994</v>
      </c>
      <c r="K44" s="28">
        <f t="shared" si="14"/>
        <v>6.2499999999996447E-3</v>
      </c>
      <c r="L44" s="28">
        <f t="shared" si="15"/>
        <v>1.6250000000001208E-2</v>
      </c>
      <c r="M44" s="28">
        <f t="shared" si="16"/>
        <v>-2.1249999999999325E-2</v>
      </c>
    </row>
    <row r="45" spans="1:13" x14ac:dyDescent="0.25">
      <c r="A45" s="31" t="s">
        <v>160</v>
      </c>
      <c r="B45" s="28">
        <f t="shared" si="7"/>
        <v>5.5</v>
      </c>
      <c r="C45" s="28">
        <f t="shared" si="8"/>
        <v>5.5</v>
      </c>
      <c r="D45" s="28">
        <f t="shared" si="9"/>
        <v>5.55</v>
      </c>
      <c r="E45" s="28">
        <f t="shared" si="10"/>
        <v>5.55</v>
      </c>
      <c r="F45" s="33">
        <f t="shared" si="11"/>
        <v>5.5250000000000004</v>
      </c>
      <c r="G45" s="23">
        <f t="shared" si="12"/>
        <v>6.3750000000000639E-2</v>
      </c>
      <c r="I45" s="31" t="s">
        <v>160</v>
      </c>
      <c r="J45" s="28">
        <f t="shared" si="13"/>
        <v>-0.12624999999999975</v>
      </c>
      <c r="K45" s="28">
        <f t="shared" si="14"/>
        <v>8.1249999999998046E-2</v>
      </c>
      <c r="L45" s="28">
        <f t="shared" si="15"/>
        <v>-8.7500000000000355E-3</v>
      </c>
      <c r="M45" s="28">
        <f t="shared" si="16"/>
        <v>-4.6250000000000568E-2</v>
      </c>
    </row>
    <row r="46" spans="1:13" x14ac:dyDescent="0.25">
      <c r="A46" s="31" t="s">
        <v>161</v>
      </c>
      <c r="B46" s="28">
        <f t="shared" si="7"/>
        <v>4.8499999999999996</v>
      </c>
      <c r="C46" s="28">
        <f t="shared" si="8"/>
        <v>4.8499999999999996</v>
      </c>
      <c r="D46" s="28">
        <f t="shared" si="9"/>
        <v>4.75</v>
      </c>
      <c r="E46" s="28">
        <f t="shared" si="10"/>
        <v>4.9000000000000004</v>
      </c>
      <c r="F46" s="33">
        <f t="shared" si="11"/>
        <v>4.8375000000000004</v>
      </c>
      <c r="G46" s="23">
        <f t="shared" si="12"/>
        <v>-0.62374999999999936</v>
      </c>
      <c r="I46" s="31" t="s">
        <v>161</v>
      </c>
      <c r="J46" s="28">
        <f t="shared" si="13"/>
        <v>6.1250000000000249E-2</v>
      </c>
      <c r="K46" s="28">
        <f t="shared" si="14"/>
        <v>-3.1250000000001776E-2</v>
      </c>
      <c r="L46" s="28">
        <f t="shared" si="15"/>
        <v>7.875000000000032E-2</v>
      </c>
      <c r="M46" s="28">
        <f t="shared" si="16"/>
        <v>-5.8750000000000746E-2</v>
      </c>
    </row>
    <row r="47" spans="1:13" x14ac:dyDescent="0.25">
      <c r="A47" s="31" t="s">
        <v>162</v>
      </c>
      <c r="B47" s="28">
        <f t="shared" si="7"/>
        <v>5.6</v>
      </c>
      <c r="C47" s="28">
        <f t="shared" si="8"/>
        <v>5.65</v>
      </c>
      <c r="D47" s="28">
        <f t="shared" si="9"/>
        <v>5.6</v>
      </c>
      <c r="E47" s="28">
        <f t="shared" si="10"/>
        <v>5.45</v>
      </c>
      <c r="F47" s="33">
        <f t="shared" si="11"/>
        <v>5.5750000000000002</v>
      </c>
      <c r="G47" s="23">
        <f t="shared" si="12"/>
        <v>0.11375000000000046</v>
      </c>
      <c r="I47" s="31" t="s">
        <v>162</v>
      </c>
      <c r="J47" s="28">
        <f t="shared" si="13"/>
        <v>2.3749999999999716E-2</v>
      </c>
      <c r="K47" s="28">
        <f t="shared" si="14"/>
        <v>3.1249999999998224E-2</v>
      </c>
      <c r="L47" s="28">
        <f t="shared" si="15"/>
        <v>0.14125000000000032</v>
      </c>
      <c r="M47" s="28">
        <f t="shared" si="16"/>
        <v>3.7499999999992539E-3</v>
      </c>
    </row>
    <row r="48" spans="1:13" x14ac:dyDescent="0.25">
      <c r="A48" s="31" t="s">
        <v>163</v>
      </c>
      <c r="B48" s="28">
        <f t="shared" si="7"/>
        <v>6.05</v>
      </c>
      <c r="C48" s="28">
        <f t="shared" si="8"/>
        <v>6</v>
      </c>
      <c r="D48" s="28">
        <f t="shared" si="9"/>
        <v>6</v>
      </c>
      <c r="E48" s="28">
        <f t="shared" si="10"/>
        <v>5.85</v>
      </c>
      <c r="F48" s="33">
        <f t="shared" si="11"/>
        <v>5.9749999999999996</v>
      </c>
      <c r="G48" s="23">
        <f t="shared" si="12"/>
        <v>0.51374999999999993</v>
      </c>
      <c r="I48" s="31" t="s">
        <v>163</v>
      </c>
      <c r="J48" s="28">
        <f t="shared" si="13"/>
        <v>2.3750000000000604E-2</v>
      </c>
      <c r="K48" s="28">
        <f t="shared" si="14"/>
        <v>0.13124999999999876</v>
      </c>
      <c r="L48" s="28">
        <f t="shared" si="15"/>
        <v>0.14125000000000032</v>
      </c>
      <c r="M48" s="28">
        <f t="shared" si="16"/>
        <v>-9.6249999999999503E-2</v>
      </c>
    </row>
    <row r="49" spans="1:13" x14ac:dyDescent="0.25">
      <c r="A49" s="31" t="s">
        <v>164</v>
      </c>
      <c r="B49" s="28">
        <f t="shared" si="7"/>
        <v>4.95</v>
      </c>
      <c r="C49" s="28">
        <f t="shared" si="8"/>
        <v>5</v>
      </c>
      <c r="D49" s="28">
        <f t="shared" si="9"/>
        <v>5</v>
      </c>
      <c r="E49" s="28">
        <f t="shared" si="10"/>
        <v>5.05</v>
      </c>
      <c r="F49" s="33">
        <f t="shared" si="11"/>
        <v>5</v>
      </c>
      <c r="G49" s="23">
        <f t="shared" si="12"/>
        <v>-0.46124999999999972</v>
      </c>
      <c r="I49" s="31" t="s">
        <v>164</v>
      </c>
      <c r="J49" s="28">
        <f t="shared" si="13"/>
        <v>-1.2499999999997513E-3</v>
      </c>
      <c r="K49" s="28">
        <f t="shared" si="14"/>
        <v>-9.3750000000000888E-2</v>
      </c>
      <c r="L49" s="28">
        <f t="shared" si="15"/>
        <v>-8.3749999999999325E-2</v>
      </c>
      <c r="M49" s="28">
        <f t="shared" si="16"/>
        <v>7.8749999999999432E-2</v>
      </c>
    </row>
    <row r="50" spans="1:13" x14ac:dyDescent="0.25">
      <c r="A50" s="34" t="s">
        <v>165</v>
      </c>
      <c r="B50" s="28">
        <f t="shared" si="7"/>
        <v>6</v>
      </c>
      <c r="C50" s="28">
        <f t="shared" si="8"/>
        <v>6</v>
      </c>
      <c r="D50" s="28">
        <f t="shared" si="9"/>
        <v>6.05</v>
      </c>
      <c r="E50" s="28">
        <f t="shared" si="10"/>
        <v>6.05</v>
      </c>
      <c r="F50" s="33">
        <f t="shared" si="11"/>
        <v>6.0250000000000004</v>
      </c>
      <c r="G50" s="23">
        <f t="shared" si="12"/>
        <v>0.56375000000000064</v>
      </c>
      <c r="I50" s="35" t="s">
        <v>165</v>
      </c>
      <c r="J50" s="11">
        <f t="shared" si="13"/>
        <v>7.3749999999999538E-2</v>
      </c>
      <c r="K50" s="11">
        <f t="shared" si="14"/>
        <v>-0.11875000000000124</v>
      </c>
      <c r="L50" s="11">
        <f t="shared" si="15"/>
        <v>9.1249999999999609E-2</v>
      </c>
      <c r="M50" s="11">
        <f t="shared" si="16"/>
        <v>-0.14625000000000021</v>
      </c>
    </row>
    <row r="51" spans="1:13" x14ac:dyDescent="0.25">
      <c r="A51" s="20" t="s">
        <v>136</v>
      </c>
      <c r="B51" s="13">
        <f>AVERAGE(B31:B50)</f>
        <v>5.4624999999999995</v>
      </c>
      <c r="C51" s="13">
        <f>AVERAGE(C31:C50)</f>
        <v>5.455000000000001</v>
      </c>
      <c r="D51" s="13">
        <f>AVERAGE(D31:D50)</f>
        <v>5.4449999999999994</v>
      </c>
      <c r="E51" s="13">
        <f>AVERAGE(E31:E50)</f>
        <v>5.4824999999999999</v>
      </c>
      <c r="F51" s="27">
        <f t="shared" si="11"/>
        <v>5.4612499999999997</v>
      </c>
      <c r="G51" s="22"/>
    </row>
    <row r="52" spans="1:13" x14ac:dyDescent="0.25">
      <c r="A52" s="20" t="s">
        <v>137</v>
      </c>
      <c r="B52" s="13">
        <f>B51-$F51</f>
        <v>1.2499999999997513E-3</v>
      </c>
      <c r="C52" s="13">
        <f>C51-$F51</f>
        <v>-6.2499999999987566E-3</v>
      </c>
      <c r="D52" s="13">
        <f>D51-$F51</f>
        <v>-1.625000000000032E-2</v>
      </c>
      <c r="E52" s="13">
        <f>E51-$F51</f>
        <v>2.1250000000000213E-2</v>
      </c>
      <c r="F52" s="27"/>
      <c r="G52" s="22"/>
    </row>
    <row r="54" spans="1:13" s="10" customFormat="1" x14ac:dyDescent="0.25">
      <c r="A54" s="18" t="s">
        <v>123</v>
      </c>
      <c r="B54" s="12" t="s">
        <v>126</v>
      </c>
      <c r="C54" s="12" t="s">
        <v>128</v>
      </c>
      <c r="D54" s="19" t="s">
        <v>129</v>
      </c>
      <c r="E54" s="19" t="s">
        <v>141</v>
      </c>
      <c r="F54" s="19" t="s">
        <v>131</v>
      </c>
    </row>
    <row r="55" spans="1:13" s="10" customFormat="1" x14ac:dyDescent="0.25">
      <c r="A55" s="18" t="s">
        <v>185</v>
      </c>
      <c r="B55" s="12">
        <v>4</v>
      </c>
      <c r="C55" s="12">
        <f>20*SUMSQ(B28:C28)+20*SUMSQ(D28:E28)+20*SUMSQ(F28:G28)+20*SUMSQ(H28:I28)</f>
        <v>6.6528925619835366E-2</v>
      </c>
      <c r="D55" s="12">
        <f>C55/B55</f>
        <v>1.6632231404958842E-2</v>
      </c>
      <c r="E55" s="19">
        <f>D55/D59</f>
        <v>4.9746632059117175</v>
      </c>
      <c r="F55" s="19">
        <f>FDIST(E55,B55,B59)</f>
        <v>1.2413302644625388E-3</v>
      </c>
    </row>
    <row r="56" spans="1:13" s="10" customFormat="1" x14ac:dyDescent="0.25">
      <c r="A56" s="15" t="s">
        <v>124</v>
      </c>
      <c r="B56" s="10">
        <v>19</v>
      </c>
      <c r="C56" s="10">
        <f>8*SUMSQ(G31:G50)</f>
        <v>22.95474999999999</v>
      </c>
      <c r="D56" s="10">
        <f>C56/B56</f>
        <v>1.2081447368421048</v>
      </c>
      <c r="E56" s="10">
        <f>D56/D$59</f>
        <v>361.35338809634521</v>
      </c>
      <c r="F56" s="10">
        <f>FDIST(E56,B56,B$59)</f>
        <v>2.3059426278128539E-69</v>
      </c>
    </row>
    <row r="57" spans="1:13" s="10" customFormat="1" x14ac:dyDescent="0.25">
      <c r="A57" s="16" t="s">
        <v>138</v>
      </c>
      <c r="B57" s="10">
        <v>3</v>
      </c>
      <c r="C57" s="10">
        <f>40*SUMSQ(B52:E52)</f>
        <v>3.0250000000000131E-2</v>
      </c>
      <c r="D57" s="10">
        <f t="shared" ref="D57:D58" si="17">C57/B57</f>
        <v>1.0083333333333376E-2</v>
      </c>
      <c r="E57" s="10">
        <f t="shared" ref="E57:E58" si="18">D57/D$59</f>
        <v>3.0159024429711407</v>
      </c>
      <c r="F57" s="10">
        <f>FDIST(E57,B57,B$59)</f>
        <v>3.4723803136604461E-2</v>
      </c>
    </row>
    <row r="58" spans="1:13" s="10" customFormat="1" x14ac:dyDescent="0.25">
      <c r="A58" s="16" t="s">
        <v>139</v>
      </c>
      <c r="B58" s="10">
        <f>19*3</f>
        <v>57</v>
      </c>
      <c r="C58" s="10">
        <f>2*SUMSQ(J31:M50)</f>
        <v>1.0607499999999972</v>
      </c>
      <c r="D58" s="10">
        <f t="shared" si="17"/>
        <v>1.8609649122806968E-2</v>
      </c>
      <c r="E58" s="10">
        <f t="shared" si="18"/>
        <v>5.5661044217165996</v>
      </c>
      <c r="F58" s="10">
        <f>FDIST(E58,B58,B$59)</f>
        <v>2.2975022537842066E-12</v>
      </c>
    </row>
    <row r="59" spans="1:13" s="10" customFormat="1" x14ac:dyDescent="0.25">
      <c r="A59" s="17" t="s">
        <v>125</v>
      </c>
      <c r="B59" s="11">
        <f>B60-B56-B57-B58</f>
        <v>80</v>
      </c>
      <c r="C59" s="11">
        <f>C60-C55-C56-C57-C58</f>
        <v>0.26747107438660245</v>
      </c>
      <c r="D59" s="11">
        <f>C59/B59</f>
        <v>3.3433884298325308E-3</v>
      </c>
      <c r="E59" s="11"/>
      <c r="F59" s="11"/>
    </row>
    <row r="60" spans="1:13" s="10" customFormat="1" x14ac:dyDescent="0.25">
      <c r="A60" s="15" t="s">
        <v>127</v>
      </c>
      <c r="B60" s="10">
        <f>20*4*2-1</f>
        <v>159</v>
      </c>
      <c r="C60" s="10">
        <f>SUMSQ(B6:I25)-160*F51^2</f>
        <v>24.379750000006425</v>
      </c>
    </row>
    <row r="61" spans="1:13" s="10" customFormat="1" x14ac:dyDescent="0.25"/>
    <row r="62" spans="1:13" s="10" customFormat="1" x14ac:dyDescent="0.25">
      <c r="A62" s="10" t="s">
        <v>132</v>
      </c>
      <c r="D62" s="10">
        <f>(D56-D59)/8</f>
        <v>0.15060016855153402</v>
      </c>
    </row>
    <row r="63" spans="1:13" s="10" customFormat="1" x14ac:dyDescent="0.25">
      <c r="A63" s="16" t="s">
        <v>142</v>
      </c>
      <c r="D63" s="10">
        <f>(D57-D59)/40</f>
        <v>1.6849862258752114E-4</v>
      </c>
    </row>
    <row r="64" spans="1:13" s="10" customFormat="1" x14ac:dyDescent="0.25">
      <c r="A64" s="16" t="s">
        <v>143</v>
      </c>
      <c r="D64" s="10">
        <f>(D58-D59)/2</f>
        <v>7.6331303464872192E-3</v>
      </c>
    </row>
    <row r="65" spans="1:5" s="10" customFormat="1" x14ac:dyDescent="0.25">
      <c r="A65" s="10" t="s">
        <v>133</v>
      </c>
      <c r="D65" s="10">
        <f>D59</f>
        <v>3.3433884298325308E-3</v>
      </c>
    </row>
    <row r="66" spans="1:5" s="10" customFormat="1" x14ac:dyDescent="0.25">
      <c r="A66" s="16" t="s">
        <v>134</v>
      </c>
      <c r="D66" s="10">
        <f>D62/(D62+D64/2+D65/8)</f>
        <v>0.97265154454822111</v>
      </c>
    </row>
    <row r="67" spans="1:5" x14ac:dyDescent="0.25">
      <c r="E67" s="10"/>
    </row>
    <row r="68" spans="1:5" x14ac:dyDescent="0.25">
      <c r="E68" s="10"/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opLeftCell="A34" workbookViewId="0">
      <selection activeCell="K54" sqref="K54"/>
    </sheetView>
  </sheetViews>
  <sheetFormatPr defaultColWidth="9.21875" defaultRowHeight="12" x14ac:dyDescent="0.15"/>
  <cols>
    <col min="1" max="1" width="9.21875" style="51"/>
    <col min="2" max="2" width="9.33203125" style="51" bestFit="1" customWidth="1"/>
    <col min="3" max="10" width="9.5546875" style="51" bestFit="1" customWidth="1"/>
    <col min="11" max="11" width="12" style="51" customWidth="1"/>
    <col min="12" max="12" width="9.5546875" style="51" bestFit="1" customWidth="1"/>
    <col min="13" max="19" width="9.33203125" style="51" bestFit="1" customWidth="1"/>
    <col min="20" max="16384" width="9.21875" style="51"/>
  </cols>
  <sheetData>
    <row r="1" spans="1:11" x14ac:dyDescent="0.15">
      <c r="A1" s="49"/>
      <c r="B1" s="49" t="s">
        <v>203</v>
      </c>
      <c r="C1" s="49" t="s">
        <v>204</v>
      </c>
      <c r="D1" s="49" t="s">
        <v>205</v>
      </c>
      <c r="E1" s="49" t="s">
        <v>206</v>
      </c>
      <c r="F1" s="49" t="s">
        <v>207</v>
      </c>
      <c r="G1" s="49" t="s">
        <v>208</v>
      </c>
      <c r="H1" s="49" t="s">
        <v>209</v>
      </c>
      <c r="I1" s="49" t="s">
        <v>210</v>
      </c>
      <c r="J1" s="49" t="s">
        <v>186</v>
      </c>
      <c r="K1" s="50" t="s">
        <v>233</v>
      </c>
    </row>
    <row r="2" spans="1:11" x14ac:dyDescent="0.15">
      <c r="A2" s="49" t="s">
        <v>211</v>
      </c>
      <c r="B2" s="49">
        <v>87</v>
      </c>
      <c r="C2" s="49">
        <v>75.75</v>
      </c>
      <c r="D2" s="49">
        <v>77.25</v>
      </c>
      <c r="E2" s="49">
        <v>70</v>
      </c>
      <c r="F2" s="49">
        <v>86.87</v>
      </c>
      <c r="G2" s="49">
        <v>81.25</v>
      </c>
      <c r="H2" s="49">
        <v>99.12</v>
      </c>
      <c r="I2" s="49">
        <v>101.75</v>
      </c>
      <c r="J2" s="49">
        <v>84.873750000000001</v>
      </c>
      <c r="K2" s="51">
        <f>J2-J$12</f>
        <v>-32.483000000000004</v>
      </c>
    </row>
    <row r="3" spans="1:11" x14ac:dyDescent="0.15">
      <c r="A3" s="49" t="s">
        <v>212</v>
      </c>
      <c r="B3" s="49">
        <v>106.5</v>
      </c>
      <c r="C3" s="49">
        <v>96.37</v>
      </c>
      <c r="D3" s="49">
        <v>98.87</v>
      </c>
      <c r="E3" s="49">
        <v>93.75</v>
      </c>
      <c r="F3" s="49">
        <v>112.62</v>
      </c>
      <c r="G3" s="49">
        <v>99.62</v>
      </c>
      <c r="H3" s="49">
        <v>113.12</v>
      </c>
      <c r="I3" s="49">
        <v>120.62</v>
      </c>
      <c r="J3" s="49">
        <v>105.18375</v>
      </c>
      <c r="K3" s="51">
        <f t="shared" ref="K3:K11" si="0">J3-J$12</f>
        <v>-12.173000000000002</v>
      </c>
    </row>
    <row r="4" spans="1:11" x14ac:dyDescent="0.15">
      <c r="A4" s="49" t="s">
        <v>213</v>
      </c>
      <c r="B4" s="49">
        <v>106.87</v>
      </c>
      <c r="C4" s="49">
        <v>101.62</v>
      </c>
      <c r="D4" s="49">
        <v>94.37</v>
      </c>
      <c r="E4" s="49">
        <v>90</v>
      </c>
      <c r="F4" s="49">
        <v>100.62</v>
      </c>
      <c r="G4" s="49">
        <v>87.25</v>
      </c>
      <c r="H4" s="49">
        <v>113.87</v>
      </c>
      <c r="I4" s="49">
        <v>120.25</v>
      </c>
      <c r="J4" s="49">
        <v>101.85625</v>
      </c>
      <c r="K4" s="51">
        <f t="shared" si="0"/>
        <v>-15.500500000000002</v>
      </c>
    </row>
    <row r="5" spans="1:11" x14ac:dyDescent="0.15">
      <c r="A5" s="49" t="s">
        <v>214</v>
      </c>
      <c r="B5" s="49">
        <v>109.37</v>
      </c>
      <c r="C5" s="49">
        <v>96.25</v>
      </c>
      <c r="D5" s="49">
        <v>108.37</v>
      </c>
      <c r="E5" s="49">
        <v>85.62</v>
      </c>
      <c r="F5" s="49">
        <v>110.12</v>
      </c>
      <c r="G5" s="49">
        <v>95.12</v>
      </c>
      <c r="H5" s="49">
        <v>121.12</v>
      </c>
      <c r="I5" s="49">
        <v>124</v>
      </c>
      <c r="J5" s="49">
        <v>106.24625</v>
      </c>
      <c r="K5" s="51">
        <f t="shared" si="0"/>
        <v>-11.110500000000002</v>
      </c>
    </row>
    <row r="6" spans="1:11" x14ac:dyDescent="0.15">
      <c r="A6" s="49" t="s">
        <v>215</v>
      </c>
      <c r="B6" s="49">
        <v>114.75</v>
      </c>
      <c r="C6" s="49">
        <v>106.75</v>
      </c>
      <c r="D6" s="49">
        <v>107.37</v>
      </c>
      <c r="E6" s="49">
        <v>94</v>
      </c>
      <c r="F6" s="49">
        <v>128.5</v>
      </c>
      <c r="G6" s="49">
        <v>111.12</v>
      </c>
      <c r="H6" s="49">
        <v>127.12</v>
      </c>
      <c r="I6" s="49">
        <v>122.75</v>
      </c>
      <c r="J6" s="49">
        <v>114.045</v>
      </c>
      <c r="K6" s="51">
        <f t="shared" si="0"/>
        <v>-3.3117500000000035</v>
      </c>
    </row>
    <row r="7" spans="1:11" x14ac:dyDescent="0.15">
      <c r="A7" s="49" t="s">
        <v>216</v>
      </c>
      <c r="B7" s="49">
        <v>130.62</v>
      </c>
      <c r="C7" s="49">
        <v>118.12</v>
      </c>
      <c r="D7" s="49">
        <v>118.5</v>
      </c>
      <c r="E7" s="49">
        <v>115.25</v>
      </c>
      <c r="F7" s="49">
        <v>132</v>
      </c>
      <c r="G7" s="49">
        <v>124.37</v>
      </c>
      <c r="H7" s="49">
        <v>131</v>
      </c>
      <c r="I7" s="49">
        <v>125.25</v>
      </c>
      <c r="J7" s="49">
        <v>124.38875</v>
      </c>
      <c r="K7" s="51">
        <f t="shared" si="0"/>
        <v>7.0319999999999965</v>
      </c>
    </row>
    <row r="8" spans="1:11" x14ac:dyDescent="0.15">
      <c r="A8" s="49" t="s">
        <v>217</v>
      </c>
      <c r="B8" s="49">
        <v>132.25</v>
      </c>
      <c r="C8" s="49">
        <v>112.62</v>
      </c>
      <c r="D8" s="49">
        <v>121.5</v>
      </c>
      <c r="E8" s="49">
        <v>101.5</v>
      </c>
      <c r="F8" s="49">
        <v>148</v>
      </c>
      <c r="G8" s="49">
        <v>133</v>
      </c>
      <c r="H8" s="49">
        <v>143.25</v>
      </c>
      <c r="I8" s="49">
        <v>139.62</v>
      </c>
      <c r="J8" s="49">
        <v>128.9675</v>
      </c>
      <c r="K8" s="51">
        <f t="shared" si="0"/>
        <v>11.610749999999996</v>
      </c>
    </row>
    <row r="9" spans="1:11" x14ac:dyDescent="0.15">
      <c r="A9" s="49" t="s">
        <v>218</v>
      </c>
      <c r="B9" s="49">
        <v>127.75</v>
      </c>
      <c r="C9" s="49">
        <v>120</v>
      </c>
      <c r="D9" s="49">
        <v>128</v>
      </c>
      <c r="E9" s="49">
        <v>117.375</v>
      </c>
      <c r="F9" s="49">
        <v>149.85</v>
      </c>
      <c r="G9" s="49">
        <v>135.12</v>
      </c>
      <c r="H9" s="49">
        <v>144.87</v>
      </c>
      <c r="I9" s="49">
        <v>142.37</v>
      </c>
      <c r="J9" s="49">
        <v>133.166875</v>
      </c>
      <c r="K9" s="51">
        <f t="shared" si="0"/>
        <v>15.810124999999999</v>
      </c>
    </row>
    <row r="10" spans="1:11" x14ac:dyDescent="0.15">
      <c r="A10" s="49" t="s">
        <v>219</v>
      </c>
      <c r="B10" s="49">
        <v>130.75</v>
      </c>
      <c r="C10" s="49">
        <v>116.62</v>
      </c>
      <c r="D10" s="49">
        <v>126</v>
      </c>
      <c r="E10" s="49">
        <v>111.625</v>
      </c>
      <c r="F10" s="49">
        <v>144.62</v>
      </c>
      <c r="G10" s="49">
        <v>130.25</v>
      </c>
      <c r="H10" s="49">
        <v>148.25</v>
      </c>
      <c r="I10" s="49">
        <v>136.87</v>
      </c>
      <c r="J10" s="49">
        <v>130.62312499999999</v>
      </c>
      <c r="K10" s="51">
        <f t="shared" si="0"/>
        <v>13.266374999999982</v>
      </c>
    </row>
    <row r="11" spans="1:11" x14ac:dyDescent="0.15">
      <c r="A11" s="49" t="s">
        <v>220</v>
      </c>
      <c r="B11" s="49">
        <v>149.87</v>
      </c>
      <c r="C11" s="49">
        <v>135</v>
      </c>
      <c r="D11" s="49">
        <v>137.37</v>
      </c>
      <c r="E11" s="49">
        <v>119.25</v>
      </c>
      <c r="F11" s="49">
        <v>159.25</v>
      </c>
      <c r="G11" s="49">
        <v>148.12</v>
      </c>
      <c r="H11" s="49">
        <v>149.25</v>
      </c>
      <c r="I11" s="49">
        <v>155.62</v>
      </c>
      <c r="J11" s="49">
        <v>144.21625</v>
      </c>
      <c r="K11" s="51">
        <f t="shared" si="0"/>
        <v>26.859499999999997</v>
      </c>
    </row>
    <row r="12" spans="1:11" x14ac:dyDescent="0.15">
      <c r="A12" s="49" t="s">
        <v>186</v>
      </c>
      <c r="B12" s="49">
        <v>119.57</v>
      </c>
      <c r="C12" s="49">
        <v>107.91</v>
      </c>
      <c r="D12" s="49">
        <v>111.76</v>
      </c>
      <c r="E12" s="49">
        <v>99.837500000000006</v>
      </c>
      <c r="F12" s="49">
        <v>127.25</v>
      </c>
      <c r="G12" s="49">
        <v>114.53</v>
      </c>
      <c r="H12" s="49">
        <v>129.11000000000001</v>
      </c>
      <c r="I12" s="49">
        <v>128.91</v>
      </c>
      <c r="J12" s="49">
        <f>AVERAGE(B2:I11)</f>
        <v>117.35675000000001</v>
      </c>
    </row>
    <row r="13" spans="1:11" x14ac:dyDescent="0.15">
      <c r="A13" s="51" t="s">
        <v>221</v>
      </c>
      <c r="B13" s="51">
        <f>B12-$J12</f>
        <v>2.2132499999999879</v>
      </c>
      <c r="C13" s="51">
        <f t="shared" ref="C13:I13" si="1">C12-$J12</f>
        <v>-9.4467500000000086</v>
      </c>
      <c r="D13" s="51">
        <f t="shared" si="1"/>
        <v>-5.5967500000000001</v>
      </c>
      <c r="E13" s="51">
        <f t="shared" si="1"/>
        <v>-17.51925</v>
      </c>
      <c r="F13" s="51">
        <f t="shared" si="1"/>
        <v>9.8932499999999948</v>
      </c>
      <c r="G13" s="51">
        <f t="shared" si="1"/>
        <v>-2.8267500000000041</v>
      </c>
      <c r="H13" s="51">
        <f t="shared" si="1"/>
        <v>11.753250000000008</v>
      </c>
      <c r="I13" s="51">
        <f t="shared" si="1"/>
        <v>11.553249999999991</v>
      </c>
    </row>
    <row r="15" spans="1:11" x14ac:dyDescent="0.15">
      <c r="A15" s="49" t="s">
        <v>211</v>
      </c>
      <c r="B15" s="51" t="s">
        <v>187</v>
      </c>
      <c r="C15" s="51" t="s">
        <v>188</v>
      </c>
    </row>
    <row r="16" spans="1:11" x14ac:dyDescent="0.15">
      <c r="A16" s="51" t="s">
        <v>189</v>
      </c>
      <c r="B16" s="51">
        <f t="array" ref="B16:C20">LINEST(B2:I2,B13:I13,1,1)</f>
        <v>0.97120327502162962</v>
      </c>
      <c r="C16" s="51">
        <v>84.870897090379628</v>
      </c>
    </row>
    <row r="17" spans="1:12" x14ac:dyDescent="0.15">
      <c r="A17" s="51" t="s">
        <v>190</v>
      </c>
      <c r="B17" s="51">
        <v>0.14914854943645936</v>
      </c>
      <c r="C17" s="51">
        <v>1.5006585160340467</v>
      </c>
    </row>
    <row r="18" spans="1:12" x14ac:dyDescent="0.15">
      <c r="A18" s="51" t="s">
        <v>191</v>
      </c>
      <c r="B18" s="51">
        <v>0.87603714675540223</v>
      </c>
      <c r="C18" s="51">
        <v>4.2445030708369034</v>
      </c>
    </row>
    <row r="19" spans="1:12" x14ac:dyDescent="0.15">
      <c r="A19" s="51" t="s">
        <v>192</v>
      </c>
      <c r="B19" s="51">
        <v>42.401596469880225</v>
      </c>
      <c r="C19" s="51">
        <v>6</v>
      </c>
      <c r="G19" s="51" t="s">
        <v>234</v>
      </c>
    </row>
    <row r="20" spans="1:12" x14ac:dyDescent="0.15">
      <c r="A20" s="51" t="s">
        <v>193</v>
      </c>
      <c r="B20" s="51">
        <v>763.89894958993659</v>
      </c>
      <c r="C20" s="51">
        <v>108.0948379100634</v>
      </c>
    </row>
    <row r="23" spans="1:12" x14ac:dyDescent="0.15">
      <c r="B23" s="49" t="s">
        <v>211</v>
      </c>
      <c r="C23" s="49" t="s">
        <v>222</v>
      </c>
      <c r="D23" s="49" t="s">
        <v>223</v>
      </c>
      <c r="E23" s="49" t="s">
        <v>224</v>
      </c>
      <c r="F23" s="49" t="s">
        <v>225</v>
      </c>
      <c r="G23" s="49" t="s">
        <v>226</v>
      </c>
      <c r="H23" s="49" t="s">
        <v>227</v>
      </c>
      <c r="I23" s="49" t="s">
        <v>228</v>
      </c>
      <c r="J23" s="49" t="s">
        <v>229</v>
      </c>
      <c r="K23" s="49" t="s">
        <v>230</v>
      </c>
      <c r="L23" s="49" t="s">
        <v>231</v>
      </c>
    </row>
    <row r="24" spans="1:12" x14ac:dyDescent="0.15">
      <c r="A24" s="51" t="s">
        <v>232</v>
      </c>
      <c r="B24" s="49">
        <v>84.873750000000001</v>
      </c>
      <c r="C24" s="51">
        <v>84.873750000000001</v>
      </c>
      <c r="D24" s="49">
        <v>105.18375</v>
      </c>
      <c r="E24" s="49">
        <v>101.85625</v>
      </c>
      <c r="F24" s="49">
        <v>106.24625</v>
      </c>
      <c r="G24" s="49">
        <v>114.045</v>
      </c>
      <c r="H24" s="49">
        <v>124.38875</v>
      </c>
      <c r="I24" s="49">
        <v>128.9675</v>
      </c>
      <c r="J24" s="49">
        <v>133.166875</v>
      </c>
      <c r="K24" s="49">
        <v>130.62312499999999</v>
      </c>
      <c r="L24" s="49">
        <v>144.21625</v>
      </c>
    </row>
    <row r="25" spans="1:12" x14ac:dyDescent="0.15">
      <c r="A25" s="51" t="s">
        <v>194</v>
      </c>
      <c r="B25" s="51">
        <f>B20</f>
        <v>763.89894958993659</v>
      </c>
      <c r="C25" s="51">
        <v>763.89894958993659</v>
      </c>
      <c r="D25" s="51">
        <v>575.55458173924399</v>
      </c>
      <c r="E25" s="51">
        <v>514.81776412124611</v>
      </c>
      <c r="F25" s="51">
        <v>1001.3148799295811</v>
      </c>
      <c r="G25" s="51">
        <v>922.8699266798983</v>
      </c>
      <c r="H25" s="51">
        <v>227.33158912959215</v>
      </c>
      <c r="I25" s="51">
        <v>1640.1718168799218</v>
      </c>
      <c r="J25" s="51">
        <v>833.05271508768828</v>
      </c>
      <c r="K25" s="51">
        <v>1022.8378129511361</v>
      </c>
      <c r="L25" s="51">
        <v>1008.8343617608666</v>
      </c>
    </row>
    <row r="26" spans="1:12" x14ac:dyDescent="0.15">
      <c r="A26" s="51" t="s">
        <v>195</v>
      </c>
      <c r="B26" s="51">
        <f>C20</f>
        <v>108.0948379100634</v>
      </c>
      <c r="C26" s="51">
        <v>108.09483791006343</v>
      </c>
      <c r="D26" s="51">
        <v>61.969205760756125</v>
      </c>
      <c r="E26" s="51">
        <v>404.52142337875409</v>
      </c>
      <c r="F26" s="51">
        <v>213.54390757041864</v>
      </c>
      <c r="G26" s="51">
        <v>41.437073320101696</v>
      </c>
      <c r="H26" s="51">
        <v>71.370098370407831</v>
      </c>
      <c r="I26" s="51">
        <v>144.03353312007783</v>
      </c>
      <c r="J26" s="51">
        <v>149.53833178731173</v>
      </c>
      <c r="K26" s="51">
        <v>101.34973392386378</v>
      </c>
      <c r="L26" s="51">
        <v>174.89162573913336</v>
      </c>
    </row>
    <row r="27" spans="1:12" x14ac:dyDescent="0.15">
      <c r="A27" s="51" t="s">
        <v>196</v>
      </c>
      <c r="B27" s="51">
        <f>B16</f>
        <v>0.97120327502162962</v>
      </c>
      <c r="C27" s="51">
        <v>0.97120327502162973</v>
      </c>
      <c r="D27" s="51">
        <v>0.84301526659291059</v>
      </c>
      <c r="E27" s="51">
        <v>0.79729482248743688</v>
      </c>
      <c r="F27" s="51">
        <v>1.1119301769247234</v>
      </c>
      <c r="G27" s="51">
        <v>1.0674865918853982</v>
      </c>
      <c r="H27" s="51">
        <v>0.52981234777208697</v>
      </c>
      <c r="I27" s="51">
        <v>1.423104704587864</v>
      </c>
      <c r="J27" s="51">
        <v>1.0142112507121908</v>
      </c>
      <c r="K27" s="51">
        <v>1.123816927255572</v>
      </c>
      <c r="L27" s="51">
        <v>1.1160974475692067</v>
      </c>
    </row>
    <row r="28" spans="1:12" x14ac:dyDescent="0.15">
      <c r="A28" s="51" t="s">
        <v>197</v>
      </c>
      <c r="B28" s="51">
        <f>B18</f>
        <v>0.87603714675540223</v>
      </c>
      <c r="C28" s="51">
        <v>0.87603714675540223</v>
      </c>
      <c r="D28" s="51">
        <v>0.90279702973317499</v>
      </c>
      <c r="E28" s="51">
        <v>0.55998675039754686</v>
      </c>
      <c r="F28" s="51">
        <v>0.82422326794881196</v>
      </c>
      <c r="G28" s="51">
        <v>0.95702916880194611</v>
      </c>
      <c r="H28" s="51">
        <v>0.76106563385113835</v>
      </c>
      <c r="I28" s="51">
        <v>0.91927300682061186</v>
      </c>
      <c r="J28" s="51">
        <v>0.84781223860842359</v>
      </c>
      <c r="K28" s="51">
        <v>0.90984624033098893</v>
      </c>
      <c r="L28" s="51">
        <v>0.85225328531605515</v>
      </c>
    </row>
    <row r="31" spans="1:12" x14ac:dyDescent="0.15">
      <c r="B31" s="51" t="s">
        <v>206</v>
      </c>
      <c r="C31" s="51" t="s">
        <v>204</v>
      </c>
      <c r="D31" s="51" t="s">
        <v>205</v>
      </c>
      <c r="E31" s="51" t="s">
        <v>208</v>
      </c>
      <c r="F31" s="51" t="s">
        <v>203</v>
      </c>
      <c r="G31" s="51" t="s">
        <v>207</v>
      </c>
      <c r="H31" s="51" t="s">
        <v>210</v>
      </c>
      <c r="I31" s="51" t="s">
        <v>209</v>
      </c>
      <c r="J31" s="51" t="s">
        <v>186</v>
      </c>
      <c r="K31" s="51" t="s">
        <v>201</v>
      </c>
    </row>
    <row r="32" spans="1:12" x14ac:dyDescent="0.15">
      <c r="A32" s="51" t="s">
        <v>211</v>
      </c>
      <c r="B32" s="51">
        <v>70</v>
      </c>
      <c r="C32" s="51">
        <v>75.75</v>
      </c>
      <c r="D32" s="51">
        <v>77.25</v>
      </c>
      <c r="E32" s="51">
        <v>81.25</v>
      </c>
      <c r="F32" s="51">
        <v>87</v>
      </c>
      <c r="G32" s="51">
        <v>86.87</v>
      </c>
      <c r="H32" s="51">
        <v>101.75</v>
      </c>
      <c r="I32" s="51">
        <v>99.12</v>
      </c>
      <c r="J32" s="51">
        <v>84.873750000000001</v>
      </c>
      <c r="K32" s="51">
        <v>-32.483000000000004</v>
      </c>
    </row>
    <row r="33" spans="1:11" x14ac:dyDescent="0.15">
      <c r="A33" s="51" t="s">
        <v>212</v>
      </c>
      <c r="B33" s="51">
        <v>93.75</v>
      </c>
      <c r="C33" s="51">
        <v>96.37</v>
      </c>
      <c r="D33" s="51">
        <v>98.87</v>
      </c>
      <c r="E33" s="51">
        <v>99.62</v>
      </c>
      <c r="F33" s="51">
        <v>106.5</v>
      </c>
      <c r="G33" s="51">
        <v>112.62</v>
      </c>
      <c r="H33" s="51">
        <v>120.62</v>
      </c>
      <c r="I33" s="51">
        <v>113.12</v>
      </c>
      <c r="J33" s="51">
        <v>105.18375</v>
      </c>
      <c r="K33" s="51">
        <v>-12.173000000000002</v>
      </c>
    </row>
    <row r="34" spans="1:11" x14ac:dyDescent="0.15">
      <c r="A34" s="51" t="s">
        <v>213</v>
      </c>
      <c r="B34" s="51">
        <v>90</v>
      </c>
      <c r="C34" s="51">
        <v>101.62</v>
      </c>
      <c r="D34" s="51">
        <v>94.37</v>
      </c>
      <c r="E34" s="51">
        <v>87.25</v>
      </c>
      <c r="F34" s="51">
        <v>106.87</v>
      </c>
      <c r="G34" s="51">
        <v>100.62</v>
      </c>
      <c r="H34" s="51">
        <v>120.25</v>
      </c>
      <c r="I34" s="51">
        <v>113.87</v>
      </c>
      <c r="J34" s="51">
        <v>101.85625</v>
      </c>
      <c r="K34" s="51">
        <v>-15.500500000000002</v>
      </c>
    </row>
    <row r="35" spans="1:11" x14ac:dyDescent="0.15">
      <c r="A35" s="51" t="s">
        <v>214</v>
      </c>
      <c r="B35" s="51">
        <v>85.62</v>
      </c>
      <c r="C35" s="51">
        <v>96.25</v>
      </c>
      <c r="D35" s="51">
        <v>108.37</v>
      </c>
      <c r="E35" s="51">
        <v>95.12</v>
      </c>
      <c r="F35" s="51">
        <v>109.37</v>
      </c>
      <c r="G35" s="51">
        <v>110.12</v>
      </c>
      <c r="H35" s="51">
        <v>124</v>
      </c>
      <c r="I35" s="51">
        <v>121.12</v>
      </c>
      <c r="J35" s="51">
        <v>106.24625</v>
      </c>
      <c r="K35" s="51">
        <v>-11.110500000000002</v>
      </c>
    </row>
    <row r="36" spans="1:11" x14ac:dyDescent="0.15">
      <c r="A36" s="51" t="s">
        <v>215</v>
      </c>
      <c r="B36" s="51">
        <v>94</v>
      </c>
      <c r="C36" s="51">
        <v>106.75</v>
      </c>
      <c r="D36" s="51">
        <v>107.37</v>
      </c>
      <c r="E36" s="51">
        <v>111.12</v>
      </c>
      <c r="F36" s="51">
        <v>114.75</v>
      </c>
      <c r="G36" s="51">
        <v>128.5</v>
      </c>
      <c r="H36" s="51">
        <v>122.75</v>
      </c>
      <c r="I36" s="51">
        <v>127.12</v>
      </c>
      <c r="J36" s="51">
        <v>114.045</v>
      </c>
      <c r="K36" s="51">
        <v>-3.3117500000000035</v>
      </c>
    </row>
    <row r="37" spans="1:11" x14ac:dyDescent="0.15">
      <c r="A37" s="51" t="s">
        <v>216</v>
      </c>
      <c r="B37" s="51">
        <v>115.25</v>
      </c>
      <c r="C37" s="51">
        <v>118.12</v>
      </c>
      <c r="D37" s="51">
        <v>118.5</v>
      </c>
      <c r="E37" s="51">
        <v>124.37</v>
      </c>
      <c r="F37" s="51">
        <v>130.62</v>
      </c>
      <c r="G37" s="51">
        <v>132</v>
      </c>
      <c r="H37" s="51">
        <v>125.25</v>
      </c>
      <c r="I37" s="51">
        <v>131</v>
      </c>
      <c r="J37" s="51">
        <v>124.38875</v>
      </c>
      <c r="K37" s="51">
        <v>7.0319999999999965</v>
      </c>
    </row>
    <row r="38" spans="1:11" x14ac:dyDescent="0.15">
      <c r="A38" s="51" t="s">
        <v>217</v>
      </c>
      <c r="B38" s="51">
        <v>101.5</v>
      </c>
      <c r="C38" s="51">
        <v>112.62</v>
      </c>
      <c r="D38" s="51">
        <v>121.5</v>
      </c>
      <c r="E38" s="51">
        <v>133</v>
      </c>
      <c r="F38" s="51">
        <v>132.25</v>
      </c>
      <c r="G38" s="51">
        <v>148</v>
      </c>
      <c r="H38" s="51">
        <v>139.62</v>
      </c>
      <c r="I38" s="51">
        <v>143.25</v>
      </c>
      <c r="J38" s="51">
        <v>128.9675</v>
      </c>
      <c r="K38" s="51">
        <v>11.610749999999996</v>
      </c>
    </row>
    <row r="39" spans="1:11" x14ac:dyDescent="0.15">
      <c r="A39" s="51" t="s">
        <v>218</v>
      </c>
      <c r="B39" s="51">
        <v>117.375</v>
      </c>
      <c r="C39" s="51">
        <v>120</v>
      </c>
      <c r="D39" s="51">
        <v>128</v>
      </c>
      <c r="E39" s="51">
        <v>135.12</v>
      </c>
      <c r="F39" s="51">
        <v>127.75</v>
      </c>
      <c r="G39" s="51">
        <v>149.85</v>
      </c>
      <c r="H39" s="51">
        <v>142.37</v>
      </c>
      <c r="I39" s="51">
        <v>144.87</v>
      </c>
      <c r="J39" s="51">
        <v>133.166875</v>
      </c>
      <c r="K39" s="51">
        <v>15.810124999999999</v>
      </c>
    </row>
    <row r="40" spans="1:11" x14ac:dyDescent="0.15">
      <c r="A40" s="51" t="s">
        <v>219</v>
      </c>
      <c r="B40" s="51">
        <v>111.625</v>
      </c>
      <c r="C40" s="51">
        <v>116.62</v>
      </c>
      <c r="D40" s="51">
        <v>126</v>
      </c>
      <c r="E40" s="51">
        <v>130.25</v>
      </c>
      <c r="F40" s="51">
        <v>130.75</v>
      </c>
      <c r="G40" s="51">
        <v>144.62</v>
      </c>
      <c r="H40" s="51">
        <v>136.87</v>
      </c>
      <c r="I40" s="51">
        <v>148.25</v>
      </c>
      <c r="J40" s="51">
        <v>130.62312499999999</v>
      </c>
      <c r="K40" s="51">
        <v>13.266374999999982</v>
      </c>
    </row>
    <row r="41" spans="1:11" x14ac:dyDescent="0.15">
      <c r="A41" s="51" t="s">
        <v>220</v>
      </c>
      <c r="B41" s="51">
        <v>119.25</v>
      </c>
      <c r="C41" s="51">
        <v>135</v>
      </c>
      <c r="D41" s="51">
        <v>137.37</v>
      </c>
      <c r="E41" s="51">
        <v>148.12</v>
      </c>
      <c r="F41" s="51">
        <v>149.87</v>
      </c>
      <c r="G41" s="51">
        <v>159.25</v>
      </c>
      <c r="H41" s="51">
        <v>155.62</v>
      </c>
      <c r="I41" s="51">
        <v>149.25</v>
      </c>
      <c r="J41" s="51">
        <v>144.21625</v>
      </c>
      <c r="K41" s="51">
        <v>26.859499999999997</v>
      </c>
    </row>
    <row r="42" spans="1:11" x14ac:dyDescent="0.15">
      <c r="A42" s="51" t="s">
        <v>186</v>
      </c>
      <c r="B42" s="51">
        <v>99.837500000000006</v>
      </c>
      <c r="C42" s="51">
        <v>107.91</v>
      </c>
      <c r="D42" s="51">
        <v>111.76</v>
      </c>
      <c r="E42" s="51">
        <v>114.53</v>
      </c>
      <c r="F42" s="51">
        <v>119.57</v>
      </c>
      <c r="G42" s="51">
        <v>127.25</v>
      </c>
      <c r="H42" s="51">
        <v>128.91</v>
      </c>
      <c r="I42" s="51">
        <v>129.11000000000001</v>
      </c>
      <c r="J42" s="51">
        <v>117.35675000000001</v>
      </c>
    </row>
    <row r="43" spans="1:11" x14ac:dyDescent="0.15">
      <c r="A43" s="51" t="s">
        <v>202</v>
      </c>
      <c r="B43" s="51">
        <v>-17.51925</v>
      </c>
      <c r="C43" s="51">
        <v>-9.4467500000000086</v>
      </c>
      <c r="D43" s="51">
        <v>-5.5967500000000001</v>
      </c>
      <c r="E43" s="51">
        <v>-2.8267500000000041</v>
      </c>
      <c r="F43" s="51">
        <v>2.2132499999999879</v>
      </c>
      <c r="G43" s="51">
        <v>9.8932499999999948</v>
      </c>
      <c r="H43" s="51">
        <v>11.553249999999991</v>
      </c>
      <c r="I43" s="51">
        <v>11.753250000000008</v>
      </c>
    </row>
  </sheetData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4"/>
  <sheetViews>
    <sheetView topLeftCell="A40" workbookViewId="0">
      <selection activeCell="L68" sqref="L68"/>
    </sheetView>
  </sheetViews>
  <sheetFormatPr defaultColWidth="9.21875" defaultRowHeight="12" x14ac:dyDescent="0.15"/>
  <cols>
    <col min="1" max="1" width="9.33203125" style="51" bestFit="1" customWidth="1"/>
    <col min="2" max="9" width="9.5546875" style="51" bestFit="1" customWidth="1"/>
    <col min="10" max="10" width="12" style="51" customWidth="1"/>
    <col min="11" max="11" width="9.5546875" style="51" bestFit="1" customWidth="1"/>
    <col min="12" max="18" width="9.33203125" style="51" bestFit="1" customWidth="1"/>
    <col min="19" max="16384" width="9.21875" style="51"/>
  </cols>
  <sheetData>
    <row r="1" spans="1:18" x14ac:dyDescent="0.15">
      <c r="A1" s="51" t="s">
        <v>199</v>
      </c>
      <c r="B1" s="49" t="s">
        <v>203</v>
      </c>
      <c r="C1" s="49" t="s">
        <v>204</v>
      </c>
      <c r="D1" s="49" t="s">
        <v>205</v>
      </c>
      <c r="E1" s="49" t="s">
        <v>206</v>
      </c>
      <c r="F1" s="49" t="s">
        <v>207</v>
      </c>
      <c r="G1" s="49" t="s">
        <v>208</v>
      </c>
      <c r="H1" s="49" t="s">
        <v>209</v>
      </c>
      <c r="I1" s="49" t="s">
        <v>210</v>
      </c>
      <c r="J1" s="51" t="s">
        <v>198</v>
      </c>
      <c r="K1" s="49" t="s">
        <v>203</v>
      </c>
      <c r="L1" s="49" t="s">
        <v>204</v>
      </c>
      <c r="M1" s="49" t="s">
        <v>205</v>
      </c>
      <c r="N1" s="49" t="s">
        <v>206</v>
      </c>
      <c r="O1" s="49" t="s">
        <v>207</v>
      </c>
      <c r="P1" s="49" t="s">
        <v>208</v>
      </c>
      <c r="Q1" s="49" t="s">
        <v>209</v>
      </c>
      <c r="R1" s="49" t="s">
        <v>210</v>
      </c>
    </row>
    <row r="2" spans="1:18" ht="14.4" x14ac:dyDescent="0.15">
      <c r="A2" s="52">
        <v>1</v>
      </c>
      <c r="B2" s="52">
        <v>761</v>
      </c>
      <c r="C2" s="52">
        <v>962</v>
      </c>
      <c r="D2" s="52">
        <v>912</v>
      </c>
      <c r="E2" s="52">
        <v>955</v>
      </c>
      <c r="F2" s="52">
        <v>779</v>
      </c>
      <c r="G2" s="52">
        <v>826</v>
      </c>
      <c r="H2" s="52">
        <v>1048</v>
      </c>
      <c r="I2" s="52">
        <v>416</v>
      </c>
      <c r="J2" s="51">
        <f>AVERAGE(B2:I2)</f>
        <v>832.375</v>
      </c>
      <c r="K2" s="51">
        <f t="shared" ref="K2:R16" si="0">J2</f>
        <v>832.375</v>
      </c>
      <c r="L2" s="51">
        <f t="shared" si="0"/>
        <v>832.375</v>
      </c>
      <c r="M2" s="51">
        <f t="shared" si="0"/>
        <v>832.375</v>
      </c>
      <c r="N2" s="51">
        <f t="shared" si="0"/>
        <v>832.375</v>
      </c>
      <c r="O2" s="51">
        <f t="shared" si="0"/>
        <v>832.375</v>
      </c>
      <c r="P2" s="51">
        <f t="shared" si="0"/>
        <v>832.375</v>
      </c>
      <c r="Q2" s="51">
        <f t="shared" si="0"/>
        <v>832.375</v>
      </c>
      <c r="R2" s="51">
        <f t="shared" si="0"/>
        <v>832.375</v>
      </c>
    </row>
    <row r="3" spans="1:18" ht="14.4" x14ac:dyDescent="0.15">
      <c r="A3" s="52">
        <v>2</v>
      </c>
      <c r="B3" s="52">
        <v>869</v>
      </c>
      <c r="C3" s="52">
        <v>877</v>
      </c>
      <c r="D3" s="52">
        <v>1020</v>
      </c>
      <c r="E3" s="52">
        <v>914</v>
      </c>
      <c r="F3" s="52">
        <v>719</v>
      </c>
      <c r="G3" s="52">
        <v>671</v>
      </c>
      <c r="H3" s="52">
        <v>986</v>
      </c>
      <c r="I3" s="52">
        <v>405</v>
      </c>
      <c r="J3" s="51">
        <f t="shared" ref="J3:J15" si="1">AVERAGE(B3:I3)</f>
        <v>807.625</v>
      </c>
      <c r="K3" s="51">
        <f t="shared" si="0"/>
        <v>807.625</v>
      </c>
      <c r="L3" s="51">
        <f t="shared" si="0"/>
        <v>807.625</v>
      </c>
      <c r="M3" s="51">
        <f t="shared" si="0"/>
        <v>807.625</v>
      </c>
      <c r="N3" s="51">
        <f t="shared" si="0"/>
        <v>807.625</v>
      </c>
      <c r="O3" s="51">
        <f t="shared" si="0"/>
        <v>807.625</v>
      </c>
      <c r="P3" s="51">
        <f t="shared" si="0"/>
        <v>807.625</v>
      </c>
      <c r="Q3" s="51">
        <f t="shared" si="0"/>
        <v>807.625</v>
      </c>
      <c r="R3" s="51">
        <f t="shared" si="0"/>
        <v>807.625</v>
      </c>
    </row>
    <row r="4" spans="1:18" ht="14.4" x14ac:dyDescent="0.15">
      <c r="A4" s="52">
        <v>3</v>
      </c>
      <c r="B4" s="52">
        <v>657</v>
      </c>
      <c r="C4" s="52">
        <v>875</v>
      </c>
      <c r="D4" s="52">
        <v>924</v>
      </c>
      <c r="E4" s="52">
        <v>905</v>
      </c>
      <c r="F4" s="52">
        <v>654</v>
      </c>
      <c r="G4" s="52">
        <v>783</v>
      </c>
      <c r="H4" s="52">
        <v>909</v>
      </c>
      <c r="I4" s="52">
        <v>384</v>
      </c>
      <c r="J4" s="51">
        <f t="shared" si="1"/>
        <v>761.375</v>
      </c>
      <c r="K4" s="51">
        <f t="shared" si="0"/>
        <v>761.375</v>
      </c>
      <c r="L4" s="51">
        <f t="shared" si="0"/>
        <v>761.375</v>
      </c>
      <c r="M4" s="51">
        <f t="shared" si="0"/>
        <v>761.375</v>
      </c>
      <c r="N4" s="51">
        <f t="shared" si="0"/>
        <v>761.375</v>
      </c>
      <c r="O4" s="51">
        <f t="shared" si="0"/>
        <v>761.375</v>
      </c>
      <c r="P4" s="51">
        <f t="shared" si="0"/>
        <v>761.375</v>
      </c>
      <c r="Q4" s="51">
        <f t="shared" si="0"/>
        <v>761.375</v>
      </c>
      <c r="R4" s="51">
        <f t="shared" si="0"/>
        <v>761.375</v>
      </c>
    </row>
    <row r="5" spans="1:18" ht="14.4" x14ac:dyDescent="0.15">
      <c r="A5" s="52">
        <v>4</v>
      </c>
      <c r="B5" s="52">
        <v>696</v>
      </c>
      <c r="C5" s="52">
        <v>932</v>
      </c>
      <c r="D5" s="52">
        <v>983</v>
      </c>
      <c r="E5" s="52">
        <v>962</v>
      </c>
      <c r="F5" s="52">
        <v>829</v>
      </c>
      <c r="G5" s="52">
        <v>825</v>
      </c>
      <c r="H5" s="52">
        <v>997</v>
      </c>
      <c r="I5" s="52">
        <v>405</v>
      </c>
      <c r="J5" s="51">
        <f t="shared" si="1"/>
        <v>828.625</v>
      </c>
      <c r="K5" s="51">
        <f t="shared" si="0"/>
        <v>828.625</v>
      </c>
      <c r="L5" s="51">
        <f t="shared" si="0"/>
        <v>828.625</v>
      </c>
      <c r="M5" s="51">
        <f t="shared" si="0"/>
        <v>828.625</v>
      </c>
      <c r="N5" s="51">
        <f t="shared" si="0"/>
        <v>828.625</v>
      </c>
      <c r="O5" s="51">
        <f t="shared" si="0"/>
        <v>828.625</v>
      </c>
      <c r="P5" s="51">
        <f t="shared" si="0"/>
        <v>828.625</v>
      </c>
      <c r="Q5" s="51">
        <f t="shared" si="0"/>
        <v>828.625</v>
      </c>
      <c r="R5" s="51">
        <f t="shared" si="0"/>
        <v>828.625</v>
      </c>
    </row>
    <row r="6" spans="1:18" ht="14.4" x14ac:dyDescent="0.15">
      <c r="A6" s="52">
        <v>5</v>
      </c>
      <c r="B6" s="52">
        <v>603</v>
      </c>
      <c r="C6" s="52">
        <v>920</v>
      </c>
      <c r="D6" s="52">
        <v>788</v>
      </c>
      <c r="E6" s="52">
        <v>881</v>
      </c>
      <c r="F6" s="52">
        <v>671</v>
      </c>
      <c r="G6" s="52">
        <v>866</v>
      </c>
      <c r="H6" s="52">
        <v>989</v>
      </c>
      <c r="I6" s="52">
        <v>526</v>
      </c>
      <c r="J6" s="51">
        <f t="shared" si="1"/>
        <v>780.5</v>
      </c>
      <c r="K6" s="51">
        <f t="shared" si="0"/>
        <v>780.5</v>
      </c>
      <c r="L6" s="51">
        <f t="shared" si="0"/>
        <v>780.5</v>
      </c>
      <c r="M6" s="51">
        <f t="shared" si="0"/>
        <v>780.5</v>
      </c>
      <c r="N6" s="51">
        <f t="shared" si="0"/>
        <v>780.5</v>
      </c>
      <c r="O6" s="51">
        <f t="shared" si="0"/>
        <v>780.5</v>
      </c>
      <c r="P6" s="51">
        <f t="shared" si="0"/>
        <v>780.5</v>
      </c>
      <c r="Q6" s="51">
        <f t="shared" si="0"/>
        <v>780.5</v>
      </c>
      <c r="R6" s="51">
        <f t="shared" si="0"/>
        <v>780.5</v>
      </c>
    </row>
    <row r="7" spans="1:18" ht="14.4" x14ac:dyDescent="0.15">
      <c r="A7" s="52">
        <v>6</v>
      </c>
      <c r="B7" s="52">
        <v>741</v>
      </c>
      <c r="C7" s="52">
        <v>921</v>
      </c>
      <c r="D7" s="52">
        <v>992</v>
      </c>
      <c r="E7" s="52">
        <v>1018</v>
      </c>
      <c r="F7" s="52">
        <v>744</v>
      </c>
      <c r="G7" s="52">
        <v>889</v>
      </c>
      <c r="H7" s="52">
        <v>863</v>
      </c>
      <c r="I7" s="52">
        <v>376</v>
      </c>
      <c r="J7" s="51">
        <f t="shared" si="1"/>
        <v>818</v>
      </c>
      <c r="K7" s="51">
        <f t="shared" si="0"/>
        <v>818</v>
      </c>
      <c r="L7" s="51">
        <f t="shared" si="0"/>
        <v>818</v>
      </c>
      <c r="M7" s="51">
        <f t="shared" si="0"/>
        <v>818</v>
      </c>
      <c r="N7" s="51">
        <f t="shared" si="0"/>
        <v>818</v>
      </c>
      <c r="O7" s="51">
        <f t="shared" si="0"/>
        <v>818</v>
      </c>
      <c r="P7" s="51">
        <f t="shared" si="0"/>
        <v>818</v>
      </c>
      <c r="Q7" s="51">
        <f t="shared" si="0"/>
        <v>818</v>
      </c>
      <c r="R7" s="51">
        <f t="shared" si="0"/>
        <v>818</v>
      </c>
    </row>
    <row r="8" spans="1:18" ht="14.4" x14ac:dyDescent="0.15">
      <c r="A8" s="52">
        <v>7</v>
      </c>
      <c r="B8" s="52">
        <v>686</v>
      </c>
      <c r="C8" s="52">
        <v>905</v>
      </c>
      <c r="D8" s="52">
        <v>1029</v>
      </c>
      <c r="E8" s="52">
        <v>979</v>
      </c>
      <c r="F8" s="52">
        <v>800</v>
      </c>
      <c r="G8" s="52">
        <v>881</v>
      </c>
      <c r="H8" s="52">
        <v>858</v>
      </c>
      <c r="I8" s="52">
        <v>463</v>
      </c>
      <c r="J8" s="51">
        <f t="shared" si="1"/>
        <v>825.125</v>
      </c>
      <c r="K8" s="51">
        <f t="shared" si="0"/>
        <v>825.125</v>
      </c>
      <c r="L8" s="51">
        <f t="shared" si="0"/>
        <v>825.125</v>
      </c>
      <c r="M8" s="51">
        <f t="shared" si="0"/>
        <v>825.125</v>
      </c>
      <c r="N8" s="51">
        <f t="shared" si="0"/>
        <v>825.125</v>
      </c>
      <c r="O8" s="51">
        <f t="shared" si="0"/>
        <v>825.125</v>
      </c>
      <c r="P8" s="51">
        <f t="shared" si="0"/>
        <v>825.125</v>
      </c>
      <c r="Q8" s="51">
        <f t="shared" si="0"/>
        <v>825.125</v>
      </c>
      <c r="R8" s="51">
        <f t="shared" si="0"/>
        <v>825.125</v>
      </c>
    </row>
    <row r="9" spans="1:18" ht="14.4" x14ac:dyDescent="0.15">
      <c r="A9" s="52">
        <v>8</v>
      </c>
      <c r="B9" s="52">
        <v>776</v>
      </c>
      <c r="C9" s="52">
        <v>1030</v>
      </c>
      <c r="D9" s="52">
        <v>1003</v>
      </c>
      <c r="E9" s="52">
        <v>972</v>
      </c>
      <c r="F9" s="52">
        <v>783</v>
      </c>
      <c r="G9" s="52">
        <v>877</v>
      </c>
      <c r="H9" s="52">
        <v>1053</v>
      </c>
      <c r="I9" s="52">
        <v>498</v>
      </c>
      <c r="J9" s="51">
        <f t="shared" si="1"/>
        <v>874</v>
      </c>
      <c r="K9" s="51">
        <f t="shared" si="0"/>
        <v>874</v>
      </c>
      <c r="L9" s="51">
        <f t="shared" si="0"/>
        <v>874</v>
      </c>
      <c r="M9" s="51">
        <f t="shared" si="0"/>
        <v>874</v>
      </c>
      <c r="N9" s="51">
        <f t="shared" si="0"/>
        <v>874</v>
      </c>
      <c r="O9" s="51">
        <f t="shared" si="0"/>
        <v>874</v>
      </c>
      <c r="P9" s="51">
        <f t="shared" si="0"/>
        <v>874</v>
      </c>
      <c r="Q9" s="51">
        <f t="shared" si="0"/>
        <v>874</v>
      </c>
      <c r="R9" s="51">
        <f t="shared" si="0"/>
        <v>874</v>
      </c>
    </row>
    <row r="10" spans="1:18" ht="14.4" x14ac:dyDescent="0.15">
      <c r="A10" s="52">
        <v>9</v>
      </c>
      <c r="B10" s="52">
        <v>819</v>
      </c>
      <c r="C10" s="52">
        <v>863</v>
      </c>
      <c r="D10" s="52">
        <v>1047</v>
      </c>
      <c r="E10" s="52">
        <v>939</v>
      </c>
      <c r="F10" s="52">
        <v>729</v>
      </c>
      <c r="G10" s="52">
        <v>699</v>
      </c>
      <c r="H10" s="52">
        <v>1064</v>
      </c>
      <c r="I10" s="52">
        <v>477</v>
      </c>
      <c r="J10" s="51">
        <f t="shared" si="1"/>
        <v>829.625</v>
      </c>
      <c r="K10" s="51">
        <f t="shared" si="0"/>
        <v>829.625</v>
      </c>
      <c r="L10" s="51">
        <f t="shared" si="0"/>
        <v>829.625</v>
      </c>
      <c r="M10" s="51">
        <f t="shared" si="0"/>
        <v>829.625</v>
      </c>
      <c r="N10" s="51">
        <f t="shared" si="0"/>
        <v>829.625</v>
      </c>
      <c r="O10" s="51">
        <f t="shared" si="0"/>
        <v>829.625</v>
      </c>
      <c r="P10" s="51">
        <f t="shared" si="0"/>
        <v>829.625</v>
      </c>
      <c r="Q10" s="51">
        <f t="shared" si="0"/>
        <v>829.625</v>
      </c>
      <c r="R10" s="51">
        <f t="shared" si="0"/>
        <v>829.625</v>
      </c>
    </row>
    <row r="11" spans="1:18" ht="14.4" x14ac:dyDescent="0.15">
      <c r="A11" s="52">
        <v>10</v>
      </c>
      <c r="B11" s="52">
        <v>481</v>
      </c>
      <c r="C11" s="52">
        <v>814</v>
      </c>
      <c r="D11" s="52">
        <v>845</v>
      </c>
      <c r="E11" s="52">
        <v>697</v>
      </c>
      <c r="F11" s="52">
        <v>487</v>
      </c>
      <c r="G11" s="52">
        <v>702</v>
      </c>
      <c r="H11" s="52">
        <v>954</v>
      </c>
      <c r="I11" s="52">
        <v>277</v>
      </c>
      <c r="J11" s="51">
        <f t="shared" si="1"/>
        <v>657.125</v>
      </c>
      <c r="K11" s="51">
        <f t="shared" si="0"/>
        <v>657.125</v>
      </c>
      <c r="L11" s="51">
        <f t="shared" si="0"/>
        <v>657.125</v>
      </c>
      <c r="M11" s="51">
        <f t="shared" si="0"/>
        <v>657.125</v>
      </c>
      <c r="N11" s="51">
        <f t="shared" si="0"/>
        <v>657.125</v>
      </c>
      <c r="O11" s="51">
        <f t="shared" si="0"/>
        <v>657.125</v>
      </c>
      <c r="P11" s="51">
        <f t="shared" si="0"/>
        <v>657.125</v>
      </c>
      <c r="Q11" s="51">
        <f t="shared" si="0"/>
        <v>657.125</v>
      </c>
      <c r="R11" s="51">
        <f t="shared" si="0"/>
        <v>657.125</v>
      </c>
    </row>
    <row r="12" spans="1:18" ht="14.4" x14ac:dyDescent="0.15">
      <c r="A12" s="52">
        <v>11</v>
      </c>
      <c r="B12" s="52">
        <v>384</v>
      </c>
      <c r="C12" s="52">
        <v>542</v>
      </c>
      <c r="D12" s="52">
        <v>837</v>
      </c>
      <c r="E12" s="52">
        <v>702</v>
      </c>
      <c r="F12" s="52">
        <v>517</v>
      </c>
      <c r="G12" s="52">
        <v>573</v>
      </c>
      <c r="H12" s="52">
        <v>776</v>
      </c>
      <c r="I12" s="52">
        <v>266</v>
      </c>
      <c r="J12" s="51">
        <f t="shared" si="1"/>
        <v>574.625</v>
      </c>
      <c r="K12" s="51">
        <f t="shared" si="0"/>
        <v>574.625</v>
      </c>
      <c r="L12" s="51">
        <f t="shared" si="0"/>
        <v>574.625</v>
      </c>
      <c r="M12" s="51">
        <f t="shared" si="0"/>
        <v>574.625</v>
      </c>
      <c r="N12" s="51">
        <f t="shared" si="0"/>
        <v>574.625</v>
      </c>
      <c r="O12" s="51">
        <f t="shared" si="0"/>
        <v>574.625</v>
      </c>
      <c r="P12" s="51">
        <f t="shared" si="0"/>
        <v>574.625</v>
      </c>
      <c r="Q12" s="51">
        <f t="shared" si="0"/>
        <v>574.625</v>
      </c>
      <c r="R12" s="51">
        <f t="shared" si="0"/>
        <v>574.625</v>
      </c>
    </row>
    <row r="13" spans="1:18" ht="14.4" x14ac:dyDescent="0.15">
      <c r="A13" s="52">
        <v>12</v>
      </c>
      <c r="B13" s="52">
        <v>756</v>
      </c>
      <c r="C13" s="52">
        <v>937</v>
      </c>
      <c r="D13" s="52">
        <v>1138</v>
      </c>
      <c r="E13" s="52">
        <v>1004</v>
      </c>
      <c r="F13" s="52">
        <v>739</v>
      </c>
      <c r="G13" s="52">
        <v>945</v>
      </c>
      <c r="H13" s="52">
        <v>932</v>
      </c>
      <c r="I13" s="52">
        <v>401</v>
      </c>
      <c r="J13" s="51">
        <f t="shared" si="1"/>
        <v>856.5</v>
      </c>
      <c r="K13" s="51">
        <f t="shared" si="0"/>
        <v>856.5</v>
      </c>
      <c r="L13" s="51">
        <f t="shared" si="0"/>
        <v>856.5</v>
      </c>
      <c r="M13" s="51">
        <f t="shared" si="0"/>
        <v>856.5</v>
      </c>
      <c r="N13" s="51">
        <f t="shared" si="0"/>
        <v>856.5</v>
      </c>
      <c r="O13" s="51">
        <f t="shared" si="0"/>
        <v>856.5</v>
      </c>
      <c r="P13" s="51">
        <f t="shared" si="0"/>
        <v>856.5</v>
      </c>
      <c r="Q13" s="51">
        <f t="shared" si="0"/>
        <v>856.5</v>
      </c>
      <c r="R13" s="51">
        <f t="shared" si="0"/>
        <v>856.5</v>
      </c>
    </row>
    <row r="14" spans="1:18" ht="14.4" x14ac:dyDescent="0.15">
      <c r="A14" s="52">
        <v>13</v>
      </c>
      <c r="B14" s="52">
        <v>745</v>
      </c>
      <c r="C14" s="52">
        <v>817</v>
      </c>
      <c r="D14" s="52">
        <v>893</v>
      </c>
      <c r="E14" s="52">
        <v>938</v>
      </c>
      <c r="F14" s="52">
        <v>646</v>
      </c>
      <c r="G14" s="52">
        <v>897</v>
      </c>
      <c r="H14" s="52">
        <v>1165</v>
      </c>
      <c r="I14" s="52">
        <v>402</v>
      </c>
      <c r="J14" s="51">
        <f t="shared" si="1"/>
        <v>812.875</v>
      </c>
      <c r="K14" s="51">
        <f t="shared" si="0"/>
        <v>812.875</v>
      </c>
      <c r="L14" s="51">
        <f t="shared" si="0"/>
        <v>812.875</v>
      </c>
      <c r="M14" s="51">
        <f t="shared" si="0"/>
        <v>812.875</v>
      </c>
      <c r="N14" s="51">
        <f t="shared" si="0"/>
        <v>812.875</v>
      </c>
      <c r="O14" s="51">
        <f t="shared" si="0"/>
        <v>812.875</v>
      </c>
      <c r="P14" s="51">
        <f t="shared" si="0"/>
        <v>812.875</v>
      </c>
      <c r="Q14" s="51">
        <f t="shared" si="0"/>
        <v>812.875</v>
      </c>
      <c r="R14" s="51">
        <f t="shared" si="0"/>
        <v>812.875</v>
      </c>
    </row>
    <row r="15" spans="1:18" ht="14.4" x14ac:dyDescent="0.15">
      <c r="A15" s="52">
        <v>14</v>
      </c>
      <c r="B15" s="52">
        <v>791</v>
      </c>
      <c r="C15" s="52">
        <v>947</v>
      </c>
      <c r="D15" s="52">
        <v>923</v>
      </c>
      <c r="E15" s="52">
        <v>831</v>
      </c>
      <c r="F15" s="52">
        <v>781</v>
      </c>
      <c r="G15" s="52">
        <v>785</v>
      </c>
      <c r="H15" s="52">
        <v>992</v>
      </c>
      <c r="I15" s="52">
        <v>455</v>
      </c>
      <c r="J15" s="51">
        <f t="shared" si="1"/>
        <v>813.125</v>
      </c>
      <c r="K15" s="51">
        <f t="shared" si="0"/>
        <v>813.125</v>
      </c>
      <c r="L15" s="51">
        <f t="shared" si="0"/>
        <v>813.125</v>
      </c>
      <c r="M15" s="51">
        <f t="shared" si="0"/>
        <v>813.125</v>
      </c>
      <c r="N15" s="51">
        <f t="shared" si="0"/>
        <v>813.125</v>
      </c>
      <c r="O15" s="51">
        <f t="shared" si="0"/>
        <v>813.125</v>
      </c>
      <c r="P15" s="51">
        <f t="shared" si="0"/>
        <v>813.125</v>
      </c>
      <c r="Q15" s="51">
        <f t="shared" si="0"/>
        <v>813.125</v>
      </c>
      <c r="R15" s="51">
        <f t="shared" si="0"/>
        <v>813.125</v>
      </c>
    </row>
    <row r="16" spans="1:18" x14ac:dyDescent="0.15">
      <c r="A16" s="51" t="s">
        <v>200</v>
      </c>
      <c r="B16" s="51">
        <f>AVERAGE(B2:B15)</f>
        <v>697.5</v>
      </c>
      <c r="C16" s="51">
        <f t="shared" ref="C16:I16" si="2">AVERAGE(C2:C15)</f>
        <v>881.57142857142856</v>
      </c>
      <c r="D16" s="51">
        <f t="shared" si="2"/>
        <v>952.42857142857144</v>
      </c>
      <c r="E16" s="51">
        <f t="shared" si="2"/>
        <v>906.92857142857144</v>
      </c>
      <c r="F16" s="51">
        <f t="shared" si="2"/>
        <v>705.57142857142856</v>
      </c>
      <c r="G16" s="51">
        <f t="shared" si="2"/>
        <v>801.35714285714289</v>
      </c>
      <c r="H16" s="51">
        <f t="shared" si="2"/>
        <v>970.42857142857144</v>
      </c>
      <c r="I16" s="51">
        <f t="shared" si="2"/>
        <v>410.78571428571428</v>
      </c>
      <c r="J16" s="51">
        <f>AVERAGE(B2:I15)</f>
        <v>790.82142857142856</v>
      </c>
      <c r="K16" s="51">
        <f>J16</f>
        <v>790.82142857142856</v>
      </c>
      <c r="L16" s="51">
        <f t="shared" si="0"/>
        <v>790.82142857142856</v>
      </c>
      <c r="M16" s="51">
        <f t="shared" si="0"/>
        <v>790.82142857142856</v>
      </c>
      <c r="N16" s="51">
        <f t="shared" si="0"/>
        <v>790.82142857142856</v>
      </c>
      <c r="O16" s="51">
        <f t="shared" si="0"/>
        <v>790.82142857142856</v>
      </c>
      <c r="P16" s="51">
        <f t="shared" si="0"/>
        <v>790.82142857142856</v>
      </c>
      <c r="Q16" s="51">
        <f t="shared" si="0"/>
        <v>790.82142857142856</v>
      </c>
      <c r="R16" s="51">
        <f t="shared" si="0"/>
        <v>790.82142857142856</v>
      </c>
    </row>
    <row r="17" spans="1:9" ht="14.4" x14ac:dyDescent="0.15">
      <c r="A17" s="52">
        <v>1</v>
      </c>
      <c r="B17" s="51">
        <f>B2-K2</f>
        <v>-71.375</v>
      </c>
      <c r="C17" s="51">
        <f t="shared" ref="C17:I31" si="3">C2-L2</f>
        <v>129.625</v>
      </c>
      <c r="D17" s="51">
        <f t="shared" si="3"/>
        <v>79.625</v>
      </c>
      <c r="E17" s="51">
        <f t="shared" si="3"/>
        <v>122.625</v>
      </c>
      <c r="F17" s="51">
        <f t="shared" si="3"/>
        <v>-53.375</v>
      </c>
      <c r="G17" s="51">
        <f t="shared" si="3"/>
        <v>-6.375</v>
      </c>
      <c r="H17" s="51">
        <f t="shared" si="3"/>
        <v>215.625</v>
      </c>
      <c r="I17" s="51">
        <f t="shared" si="3"/>
        <v>-416.375</v>
      </c>
    </row>
    <row r="18" spans="1:9" ht="14.4" x14ac:dyDescent="0.15">
      <c r="A18" s="52">
        <v>2</v>
      </c>
      <c r="B18" s="51">
        <f t="shared" ref="B18:B31" si="4">B3-K3</f>
        <v>61.375</v>
      </c>
      <c r="C18" s="51">
        <f t="shared" si="3"/>
        <v>69.375</v>
      </c>
      <c r="D18" s="51">
        <f t="shared" si="3"/>
        <v>212.375</v>
      </c>
      <c r="E18" s="51">
        <f t="shared" si="3"/>
        <v>106.375</v>
      </c>
      <c r="F18" s="51">
        <f t="shared" si="3"/>
        <v>-88.625</v>
      </c>
      <c r="G18" s="51">
        <f t="shared" si="3"/>
        <v>-136.625</v>
      </c>
      <c r="H18" s="51">
        <f t="shared" si="3"/>
        <v>178.375</v>
      </c>
      <c r="I18" s="51">
        <f t="shared" si="3"/>
        <v>-402.625</v>
      </c>
    </row>
    <row r="19" spans="1:9" ht="14.4" x14ac:dyDescent="0.15">
      <c r="A19" s="52">
        <v>3</v>
      </c>
      <c r="B19" s="51">
        <f t="shared" si="4"/>
        <v>-104.375</v>
      </c>
      <c r="C19" s="51">
        <f t="shared" si="3"/>
        <v>113.625</v>
      </c>
      <c r="D19" s="51">
        <f t="shared" si="3"/>
        <v>162.625</v>
      </c>
      <c r="E19" s="51">
        <f t="shared" si="3"/>
        <v>143.625</v>
      </c>
      <c r="F19" s="51">
        <f t="shared" si="3"/>
        <v>-107.375</v>
      </c>
      <c r="G19" s="51">
        <f t="shared" si="3"/>
        <v>21.625</v>
      </c>
      <c r="H19" s="51">
        <f t="shared" si="3"/>
        <v>147.625</v>
      </c>
      <c r="I19" s="51">
        <f t="shared" si="3"/>
        <v>-377.375</v>
      </c>
    </row>
    <row r="20" spans="1:9" ht="14.4" x14ac:dyDescent="0.15">
      <c r="A20" s="52">
        <v>4</v>
      </c>
      <c r="B20" s="51">
        <f t="shared" si="4"/>
        <v>-132.625</v>
      </c>
      <c r="C20" s="51">
        <f t="shared" si="3"/>
        <v>103.375</v>
      </c>
      <c r="D20" s="51">
        <f t="shared" si="3"/>
        <v>154.375</v>
      </c>
      <c r="E20" s="51">
        <f t="shared" si="3"/>
        <v>133.375</v>
      </c>
      <c r="F20" s="51">
        <f t="shared" si="3"/>
        <v>0.375</v>
      </c>
      <c r="G20" s="51">
        <f t="shared" si="3"/>
        <v>-3.625</v>
      </c>
      <c r="H20" s="51">
        <f t="shared" si="3"/>
        <v>168.375</v>
      </c>
      <c r="I20" s="51">
        <f t="shared" si="3"/>
        <v>-423.625</v>
      </c>
    </row>
    <row r="21" spans="1:9" ht="14.4" x14ac:dyDescent="0.15">
      <c r="A21" s="52">
        <v>5</v>
      </c>
      <c r="B21" s="51">
        <f t="shared" si="4"/>
        <v>-177.5</v>
      </c>
      <c r="C21" s="51">
        <f t="shared" si="3"/>
        <v>139.5</v>
      </c>
      <c r="D21" s="51">
        <f t="shared" si="3"/>
        <v>7.5</v>
      </c>
      <c r="E21" s="51">
        <f t="shared" si="3"/>
        <v>100.5</v>
      </c>
      <c r="F21" s="51">
        <f t="shared" si="3"/>
        <v>-109.5</v>
      </c>
      <c r="G21" s="51">
        <f t="shared" si="3"/>
        <v>85.5</v>
      </c>
      <c r="H21" s="51">
        <f t="shared" si="3"/>
        <v>208.5</v>
      </c>
      <c r="I21" s="51">
        <f t="shared" si="3"/>
        <v>-254.5</v>
      </c>
    </row>
    <row r="22" spans="1:9" ht="14.4" x14ac:dyDescent="0.15">
      <c r="A22" s="52">
        <v>6</v>
      </c>
      <c r="B22" s="51">
        <f t="shared" si="4"/>
        <v>-77</v>
      </c>
      <c r="C22" s="51">
        <f t="shared" si="3"/>
        <v>103</v>
      </c>
      <c r="D22" s="51">
        <f t="shared" si="3"/>
        <v>174</v>
      </c>
      <c r="E22" s="51">
        <f t="shared" si="3"/>
        <v>200</v>
      </c>
      <c r="F22" s="51">
        <f t="shared" si="3"/>
        <v>-74</v>
      </c>
      <c r="G22" s="51">
        <f t="shared" si="3"/>
        <v>71</v>
      </c>
      <c r="H22" s="51">
        <f t="shared" si="3"/>
        <v>45</v>
      </c>
      <c r="I22" s="51">
        <f t="shared" si="3"/>
        <v>-442</v>
      </c>
    </row>
    <row r="23" spans="1:9" ht="14.4" x14ac:dyDescent="0.15">
      <c r="A23" s="52">
        <v>7</v>
      </c>
      <c r="B23" s="51">
        <f t="shared" si="4"/>
        <v>-139.125</v>
      </c>
      <c r="C23" s="51">
        <f t="shared" si="3"/>
        <v>79.875</v>
      </c>
      <c r="D23" s="51">
        <f t="shared" si="3"/>
        <v>203.875</v>
      </c>
      <c r="E23" s="51">
        <f t="shared" si="3"/>
        <v>153.875</v>
      </c>
      <c r="F23" s="51">
        <f t="shared" si="3"/>
        <v>-25.125</v>
      </c>
      <c r="G23" s="51">
        <f t="shared" si="3"/>
        <v>55.875</v>
      </c>
      <c r="H23" s="51">
        <f t="shared" si="3"/>
        <v>32.875</v>
      </c>
      <c r="I23" s="51">
        <f t="shared" si="3"/>
        <v>-362.125</v>
      </c>
    </row>
    <row r="24" spans="1:9" ht="14.4" x14ac:dyDescent="0.15">
      <c r="A24" s="52">
        <v>8</v>
      </c>
      <c r="B24" s="51">
        <f t="shared" si="4"/>
        <v>-98</v>
      </c>
      <c r="C24" s="51">
        <f t="shared" si="3"/>
        <v>156</v>
      </c>
      <c r="D24" s="51">
        <f t="shared" si="3"/>
        <v>129</v>
      </c>
      <c r="E24" s="51">
        <f t="shared" si="3"/>
        <v>98</v>
      </c>
      <c r="F24" s="51">
        <f t="shared" si="3"/>
        <v>-91</v>
      </c>
      <c r="G24" s="51">
        <f t="shared" si="3"/>
        <v>3</v>
      </c>
      <c r="H24" s="51">
        <f t="shared" si="3"/>
        <v>179</v>
      </c>
      <c r="I24" s="51">
        <f t="shared" si="3"/>
        <v>-376</v>
      </c>
    </row>
    <row r="25" spans="1:9" ht="14.4" x14ac:dyDescent="0.15">
      <c r="A25" s="52">
        <v>9</v>
      </c>
      <c r="B25" s="51">
        <f t="shared" si="4"/>
        <v>-10.625</v>
      </c>
      <c r="C25" s="51">
        <f t="shared" si="3"/>
        <v>33.375</v>
      </c>
      <c r="D25" s="51">
        <f t="shared" si="3"/>
        <v>217.375</v>
      </c>
      <c r="E25" s="51">
        <f t="shared" si="3"/>
        <v>109.375</v>
      </c>
      <c r="F25" s="51">
        <f t="shared" si="3"/>
        <v>-100.625</v>
      </c>
      <c r="G25" s="51">
        <f t="shared" si="3"/>
        <v>-130.625</v>
      </c>
      <c r="H25" s="51">
        <f t="shared" si="3"/>
        <v>234.375</v>
      </c>
      <c r="I25" s="51">
        <f t="shared" si="3"/>
        <v>-352.625</v>
      </c>
    </row>
    <row r="26" spans="1:9" ht="14.4" x14ac:dyDescent="0.15">
      <c r="A26" s="52">
        <v>10</v>
      </c>
      <c r="B26" s="51">
        <f t="shared" si="4"/>
        <v>-176.125</v>
      </c>
      <c r="C26" s="51">
        <f t="shared" si="3"/>
        <v>156.875</v>
      </c>
      <c r="D26" s="51">
        <f t="shared" si="3"/>
        <v>187.875</v>
      </c>
      <c r="E26" s="51">
        <f t="shared" si="3"/>
        <v>39.875</v>
      </c>
      <c r="F26" s="51">
        <f t="shared" si="3"/>
        <v>-170.125</v>
      </c>
      <c r="G26" s="51">
        <f t="shared" si="3"/>
        <v>44.875</v>
      </c>
      <c r="H26" s="51">
        <f t="shared" si="3"/>
        <v>296.875</v>
      </c>
      <c r="I26" s="51">
        <f t="shared" si="3"/>
        <v>-380.125</v>
      </c>
    </row>
    <row r="27" spans="1:9" ht="14.4" x14ac:dyDescent="0.15">
      <c r="A27" s="52">
        <v>11</v>
      </c>
      <c r="B27" s="51">
        <f t="shared" si="4"/>
        <v>-190.625</v>
      </c>
      <c r="C27" s="51">
        <f t="shared" si="3"/>
        <v>-32.625</v>
      </c>
      <c r="D27" s="51">
        <f t="shared" si="3"/>
        <v>262.375</v>
      </c>
      <c r="E27" s="51">
        <f t="shared" si="3"/>
        <v>127.375</v>
      </c>
      <c r="F27" s="51">
        <f t="shared" si="3"/>
        <v>-57.625</v>
      </c>
      <c r="G27" s="51">
        <f t="shared" si="3"/>
        <v>-1.625</v>
      </c>
      <c r="H27" s="51">
        <f t="shared" si="3"/>
        <v>201.375</v>
      </c>
      <c r="I27" s="51">
        <f t="shared" si="3"/>
        <v>-308.625</v>
      </c>
    </row>
    <row r="28" spans="1:9" ht="14.4" x14ac:dyDescent="0.15">
      <c r="A28" s="52">
        <v>12</v>
      </c>
      <c r="B28" s="51">
        <f t="shared" si="4"/>
        <v>-100.5</v>
      </c>
      <c r="C28" s="51">
        <f t="shared" si="3"/>
        <v>80.5</v>
      </c>
      <c r="D28" s="51">
        <f t="shared" si="3"/>
        <v>281.5</v>
      </c>
      <c r="E28" s="51">
        <f t="shared" si="3"/>
        <v>147.5</v>
      </c>
      <c r="F28" s="51">
        <f t="shared" si="3"/>
        <v>-117.5</v>
      </c>
      <c r="G28" s="51">
        <f t="shared" si="3"/>
        <v>88.5</v>
      </c>
      <c r="H28" s="51">
        <f t="shared" si="3"/>
        <v>75.5</v>
      </c>
      <c r="I28" s="51">
        <f t="shared" si="3"/>
        <v>-455.5</v>
      </c>
    </row>
    <row r="29" spans="1:9" ht="14.4" x14ac:dyDescent="0.15">
      <c r="A29" s="52">
        <v>13</v>
      </c>
      <c r="B29" s="51">
        <f t="shared" si="4"/>
        <v>-67.875</v>
      </c>
      <c r="C29" s="51">
        <f t="shared" si="3"/>
        <v>4.125</v>
      </c>
      <c r="D29" s="51">
        <f t="shared" si="3"/>
        <v>80.125</v>
      </c>
      <c r="E29" s="51">
        <f t="shared" si="3"/>
        <v>125.125</v>
      </c>
      <c r="F29" s="51">
        <f t="shared" si="3"/>
        <v>-166.875</v>
      </c>
      <c r="G29" s="51">
        <f t="shared" si="3"/>
        <v>84.125</v>
      </c>
      <c r="H29" s="51">
        <f t="shared" si="3"/>
        <v>352.125</v>
      </c>
      <c r="I29" s="51">
        <f t="shared" si="3"/>
        <v>-410.875</v>
      </c>
    </row>
    <row r="30" spans="1:9" ht="14.4" x14ac:dyDescent="0.15">
      <c r="A30" s="52">
        <v>14</v>
      </c>
      <c r="B30" s="51">
        <f t="shared" si="4"/>
        <v>-22.125</v>
      </c>
      <c r="C30" s="51">
        <f t="shared" si="3"/>
        <v>133.875</v>
      </c>
      <c r="D30" s="51">
        <f t="shared" si="3"/>
        <v>109.875</v>
      </c>
      <c r="E30" s="51">
        <f t="shared" si="3"/>
        <v>17.875</v>
      </c>
      <c r="F30" s="51">
        <f t="shared" si="3"/>
        <v>-32.125</v>
      </c>
      <c r="G30" s="51">
        <f t="shared" si="3"/>
        <v>-28.125</v>
      </c>
      <c r="H30" s="51">
        <f t="shared" si="3"/>
        <v>178.875</v>
      </c>
      <c r="I30" s="51">
        <f t="shared" si="3"/>
        <v>-358.125</v>
      </c>
    </row>
    <row r="31" spans="1:9" x14ac:dyDescent="0.15">
      <c r="A31" s="51" t="s">
        <v>198</v>
      </c>
      <c r="B31" s="51">
        <f t="shared" si="4"/>
        <v>-93.321428571428555</v>
      </c>
      <c r="C31" s="51">
        <f t="shared" si="3"/>
        <v>90.75</v>
      </c>
      <c r="D31" s="51">
        <f t="shared" si="3"/>
        <v>161.60714285714289</v>
      </c>
      <c r="E31" s="51">
        <f t="shared" si="3"/>
        <v>116.10714285714289</v>
      </c>
      <c r="F31" s="51">
        <f t="shared" si="3"/>
        <v>-85.25</v>
      </c>
      <c r="G31" s="51">
        <f t="shared" si="3"/>
        <v>10.535714285714334</v>
      </c>
      <c r="H31" s="51">
        <f t="shared" si="3"/>
        <v>179.60714285714289</v>
      </c>
      <c r="I31" s="51">
        <f t="shared" si="3"/>
        <v>-380.03571428571428</v>
      </c>
    </row>
    <row r="33" spans="1:6" x14ac:dyDescent="0.15">
      <c r="B33" s="51" t="s">
        <v>187</v>
      </c>
      <c r="C33" s="51" t="s">
        <v>188</v>
      </c>
      <c r="E33" s="51" t="s">
        <v>187</v>
      </c>
      <c r="F33" s="51" t="s">
        <v>188</v>
      </c>
    </row>
    <row r="34" spans="1:6" ht="14.4" x14ac:dyDescent="0.15">
      <c r="A34" s="52">
        <v>1</v>
      </c>
      <c r="B34" s="53">
        <f t="array" ref="B34:C34">LINEST(B2:I2,B16:I16,1,0)</f>
        <v>1.0264809198891798</v>
      </c>
      <c r="C34" s="51">
        <v>20.611892531924582</v>
      </c>
      <c r="D34" s="52">
        <v>1</v>
      </c>
      <c r="E34" s="53">
        <f t="array" ref="E34:F34">LINEST(B17:I17,B31:I31,1,0)</f>
        <v>1.0264809198891798</v>
      </c>
      <c r="F34" s="51">
        <v>-2.1880756830708061E-14</v>
      </c>
    </row>
    <row r="35" spans="1:6" ht="14.4" x14ac:dyDescent="0.15">
      <c r="A35" s="52">
        <v>2</v>
      </c>
      <c r="B35" s="53">
        <f t="array" ref="B35:C35">LINEST(B3:I3,B16:I16,1,0)</f>
        <v>0.99085192788007903</v>
      </c>
      <c r="C35" s="51">
        <v>24.03806289112174</v>
      </c>
      <c r="D35" s="52">
        <v>2</v>
      </c>
      <c r="E35" s="53">
        <f t="array" ref="E35:F35">LINEST(B18:I18,B31:I31,1,0)</f>
        <v>0.99085192788007903</v>
      </c>
      <c r="F35" s="51">
        <v>-2.1121279187072424E-14</v>
      </c>
    </row>
    <row r="36" spans="1:6" ht="14.4" x14ac:dyDescent="0.15">
      <c r="A36" s="52">
        <v>3</v>
      </c>
      <c r="B36" s="53">
        <f t="array" ref="B36:C36">LINEST(B4:I4,B16:I16,1,0)</f>
        <v>1.0071259722820494</v>
      </c>
      <c r="C36" s="51">
        <v>-35.081800151479342</v>
      </c>
      <c r="D36" s="52">
        <v>3</v>
      </c>
      <c r="E36" s="53">
        <f t="array" ref="E36:F36">LINEST(B19:I19,B31:I31,1,0)</f>
        <v>1.0071259722820494</v>
      </c>
      <c r="F36" s="51">
        <v>-2.1468181308010146E-14</v>
      </c>
    </row>
    <row r="37" spans="1:6" ht="14.4" x14ac:dyDescent="0.15">
      <c r="A37" s="52">
        <v>4</v>
      </c>
      <c r="B37" s="53">
        <f t="array" ref="B37:C37">LINEST(B5:I5,B16:I16,1,0)</f>
        <v>1.0529874340999232</v>
      </c>
      <c r="C37" s="51">
        <v>-4.1000269026643537</v>
      </c>
      <c r="D37" s="52">
        <v>4</v>
      </c>
      <c r="E37" s="53">
        <f t="array" ref="E37:F37">LINEST(B20:I20,B31:I31,1,0)</f>
        <v>1.0529874340999232</v>
      </c>
      <c r="F37" s="51">
        <v>-2.2445777164391031E-14</v>
      </c>
    </row>
    <row r="38" spans="1:6" ht="14.4" x14ac:dyDescent="0.15">
      <c r="A38" s="52">
        <v>5</v>
      </c>
      <c r="B38" s="53">
        <f t="array" ref="B38:C38">LINEST(B6:I6,B16:I16,1,0)</f>
        <v>0.77515679013534222</v>
      </c>
      <c r="C38" s="51">
        <v>167.48939985832556</v>
      </c>
      <c r="D38" s="52">
        <v>5</v>
      </c>
      <c r="E38" s="53">
        <f t="array" ref="E38:F38">LINEST(B21:I21,B31:I31,1,0)</f>
        <v>0.77515679013534222</v>
      </c>
      <c r="F38" s="51">
        <v>-1.6523460789173519E-14</v>
      </c>
    </row>
    <row r="39" spans="1:6" ht="14.4" x14ac:dyDescent="0.15">
      <c r="A39" s="52">
        <v>6</v>
      </c>
      <c r="B39" s="53">
        <f t="array" ref="B39:C39">LINEST(B7:I7,B16:I16,1,0)</f>
        <v>1.0431496512068619</v>
      </c>
      <c r="C39" s="51">
        <v>-6.9450973811980248</v>
      </c>
      <c r="D39" s="52">
        <v>6</v>
      </c>
      <c r="E39" s="53">
        <f t="array" ref="E39:F39">LINEST(B22:I22,B31:I31,1,0)</f>
        <v>1.0431496512068619</v>
      </c>
      <c r="F39" s="51">
        <v>-2.2236072209271538E-14</v>
      </c>
    </row>
    <row r="40" spans="1:6" ht="14.4" x14ac:dyDescent="0.15">
      <c r="A40" s="52">
        <v>7</v>
      </c>
      <c r="B40" s="53">
        <f t="array" ref="B40:C40">LINEST(B8:I8,B16:I16,1,0)</f>
        <v>0.90313910643119777</v>
      </c>
      <c r="C40" s="51">
        <v>110.90324165335664</v>
      </c>
      <c r="D40" s="52">
        <v>7</v>
      </c>
      <c r="E40" s="53">
        <f t="array" ref="E40:F40">LINEST(B23:I23,B31:I31,1,0)</f>
        <v>0.90313910643119777</v>
      </c>
      <c r="F40" s="51">
        <v>-1.9251567943666668E-14</v>
      </c>
    </row>
    <row r="41" spans="1:6" ht="14.4" x14ac:dyDescent="0.15">
      <c r="A41" s="52">
        <v>8</v>
      </c>
      <c r="B41" s="53">
        <f t="array" ref="B41:C41">LINEST(B9:I9,B16:I16,1,0)</f>
        <v>0.99066593964939564</v>
      </c>
      <c r="C41" s="51">
        <v>90.560146369408244</v>
      </c>
      <c r="D41" s="52">
        <v>8</v>
      </c>
      <c r="E41" s="53">
        <f t="array" ref="E41:F41">LINEST(B24:I24,B31:I31,1,0)</f>
        <v>0.99066593964939564</v>
      </c>
      <c r="F41" s="51">
        <v>-2.1117314609484957E-14</v>
      </c>
    </row>
    <row r="42" spans="1:6" ht="14.4" x14ac:dyDescent="0.15">
      <c r="A42" s="52">
        <v>9</v>
      </c>
      <c r="B42" s="53">
        <f t="array" ref="B42:C42">LINEST(B10:I10,B16:I16,1,0)</f>
        <v>0.97734826203954139</v>
      </c>
      <c r="C42" s="51">
        <v>56.71705120208685</v>
      </c>
      <c r="D42" s="52">
        <v>9</v>
      </c>
      <c r="E42" s="53">
        <f t="array" ref="E42:F42">LINEST(B25:I25,B31:I31,1,0)</f>
        <v>0.97734826203954139</v>
      </c>
      <c r="F42" s="51">
        <v>-2.0833431236998651E-14</v>
      </c>
    </row>
    <row r="43" spans="1:6" ht="14.4" x14ac:dyDescent="0.15">
      <c r="A43" s="52">
        <v>10</v>
      </c>
      <c r="B43" s="53">
        <f t="array" ref="B43:C43">LINEST(B11:I11,B16:I16,1,0)</f>
        <v>1.1571678583329068</v>
      </c>
      <c r="C43" s="51">
        <v>-257.98813882376999</v>
      </c>
      <c r="D43" s="52">
        <v>10</v>
      </c>
      <c r="E43" s="53">
        <f t="array" ref="E43:F43">LINEST(B26:I26,B31:I31,1,0)</f>
        <v>1.1571678583329068</v>
      </c>
      <c r="F43" s="51">
        <v>-2.4666516473805589E-14</v>
      </c>
    </row>
    <row r="44" spans="1:6" ht="14.4" x14ac:dyDescent="0.15">
      <c r="A44" s="52">
        <v>11</v>
      </c>
      <c r="B44" s="53">
        <f t="array" ref="B44:C44">LINEST(B12:I12,B16:I16,1,0)</f>
        <v>0.95746251322496956</v>
      </c>
      <c r="C44" s="51">
        <v>-182.55687251216079</v>
      </c>
      <c r="D44" s="52">
        <v>11</v>
      </c>
      <c r="E44" s="53">
        <f t="array" ref="E44:F44">LINEST(B27:I27,B31:I31,1,0)</f>
        <v>0.95746251322496956</v>
      </c>
      <c r="F44" s="51">
        <v>-2.0409541006038328E-14</v>
      </c>
    </row>
    <row r="45" spans="1:6" ht="14.4" x14ac:dyDescent="0.15">
      <c r="A45" s="52">
        <v>12</v>
      </c>
      <c r="B45" s="53">
        <f t="array" ref="B45:C45">LINEST(B13:I13,B16:I16,1,0)</f>
        <v>1.150917139751654</v>
      </c>
      <c r="C45" s="51">
        <v>-53.669936625745663</v>
      </c>
      <c r="D45" s="52">
        <v>12</v>
      </c>
      <c r="E45" s="53">
        <f t="array" ref="E45:F45">LINEST(B28:I28,B31:I31,1,0)</f>
        <v>1.150917139751654</v>
      </c>
      <c r="F45" s="51">
        <v>-2.4533274393369893E-14</v>
      </c>
    </row>
    <row r="46" spans="1:6" ht="14.4" x14ac:dyDescent="0.15">
      <c r="A46" s="52">
        <v>13</v>
      </c>
      <c r="B46" s="53">
        <f t="array" ref="B46:C46">LINEST(B14:I14,B16:I16,1,0)</f>
        <v>1.1167147502047228</v>
      </c>
      <c r="C46" s="51">
        <v>-70.246954063684939</v>
      </c>
      <c r="D46" s="52">
        <v>13</v>
      </c>
      <c r="E46" s="53">
        <f t="array" ref="E46:F46">LINEST(B29:I29,B31:I31,1,0)</f>
        <v>1.1167147502047228</v>
      </c>
      <c r="F46" s="51">
        <v>-2.3804206610223619E-14</v>
      </c>
    </row>
    <row r="47" spans="1:6" ht="14.4" x14ac:dyDescent="0.15">
      <c r="A47" s="52">
        <v>14</v>
      </c>
      <c r="B47" s="53">
        <f t="array" ref="B47:C47">LINEST(B15:I15,B16:I16,1,0)</f>
        <v>0.85083173487217634</v>
      </c>
      <c r="C47" s="51">
        <v>140.26903195447846</v>
      </c>
      <c r="D47" s="52">
        <v>14</v>
      </c>
      <c r="E47" s="53">
        <f t="array" ref="E47:F47">LINEST(B30:I30,B31:I31,1,0)</f>
        <v>0.85083173487217634</v>
      </c>
      <c r="F47" s="51">
        <v>-1.8136569257027652E-14</v>
      </c>
    </row>
    <row r="49" spans="1:10" x14ac:dyDescent="0.15">
      <c r="A49" s="51" t="s">
        <v>235</v>
      </c>
      <c r="B49" s="51" t="s">
        <v>210</v>
      </c>
      <c r="C49" s="51" t="s">
        <v>203</v>
      </c>
      <c r="D49" s="51" t="s">
        <v>207</v>
      </c>
      <c r="E49" s="51" t="s">
        <v>208</v>
      </c>
      <c r="F49" s="51" t="s">
        <v>204</v>
      </c>
      <c r="G49" s="51" t="s">
        <v>206</v>
      </c>
      <c r="H49" s="51" t="s">
        <v>205</v>
      </c>
      <c r="I49" s="51" t="s">
        <v>209</v>
      </c>
      <c r="J49" s="51" t="s">
        <v>236</v>
      </c>
    </row>
    <row r="50" spans="1:10" ht="14.4" x14ac:dyDescent="0.15">
      <c r="A50" s="52">
        <v>11</v>
      </c>
      <c r="B50" s="51">
        <v>266</v>
      </c>
      <c r="C50" s="51">
        <v>384</v>
      </c>
      <c r="D50" s="51">
        <v>517</v>
      </c>
      <c r="E50" s="51">
        <v>573</v>
      </c>
      <c r="F50" s="51">
        <v>542</v>
      </c>
      <c r="G50" s="51">
        <v>702</v>
      </c>
      <c r="H50" s="51">
        <v>837</v>
      </c>
      <c r="I50" s="51">
        <v>776</v>
      </c>
      <c r="J50" s="51">
        <v>574.625</v>
      </c>
    </row>
    <row r="51" spans="1:10" ht="14.4" x14ac:dyDescent="0.15">
      <c r="A51" s="52">
        <v>10</v>
      </c>
      <c r="B51" s="51">
        <v>277</v>
      </c>
      <c r="C51" s="51">
        <v>481</v>
      </c>
      <c r="D51" s="51">
        <v>487</v>
      </c>
      <c r="E51" s="51">
        <v>702</v>
      </c>
      <c r="F51" s="51">
        <v>814</v>
      </c>
      <c r="G51" s="51">
        <v>697</v>
      </c>
      <c r="H51" s="51">
        <v>845</v>
      </c>
      <c r="I51" s="51">
        <v>954</v>
      </c>
      <c r="J51" s="51">
        <v>657.125</v>
      </c>
    </row>
    <row r="52" spans="1:10" ht="14.4" x14ac:dyDescent="0.15">
      <c r="A52" s="52">
        <v>3</v>
      </c>
      <c r="B52" s="51">
        <v>384</v>
      </c>
      <c r="C52" s="51">
        <v>657</v>
      </c>
      <c r="D52" s="51">
        <v>654</v>
      </c>
      <c r="E52" s="51">
        <v>783</v>
      </c>
      <c r="F52" s="51">
        <v>875</v>
      </c>
      <c r="G52" s="51">
        <v>905</v>
      </c>
      <c r="H52" s="51">
        <v>924</v>
      </c>
      <c r="I52" s="51">
        <v>909</v>
      </c>
      <c r="J52" s="51">
        <v>761.375</v>
      </c>
    </row>
    <row r="53" spans="1:10" ht="14.4" x14ac:dyDescent="0.15">
      <c r="A53" s="52">
        <v>5</v>
      </c>
      <c r="B53" s="51">
        <v>526</v>
      </c>
      <c r="C53" s="51">
        <v>603</v>
      </c>
      <c r="D53" s="51">
        <v>671</v>
      </c>
      <c r="E53" s="51">
        <v>866</v>
      </c>
      <c r="F53" s="51">
        <v>920</v>
      </c>
      <c r="G53" s="51">
        <v>881</v>
      </c>
      <c r="H53" s="51">
        <v>788</v>
      </c>
      <c r="I53" s="51">
        <v>989</v>
      </c>
      <c r="J53" s="51">
        <v>780.5</v>
      </c>
    </row>
    <row r="54" spans="1:10" ht="14.4" x14ac:dyDescent="0.15">
      <c r="A54" s="52">
        <v>2</v>
      </c>
      <c r="B54" s="51">
        <v>405</v>
      </c>
      <c r="C54" s="51">
        <v>869</v>
      </c>
      <c r="D54" s="51">
        <v>719</v>
      </c>
      <c r="E54" s="51">
        <v>671</v>
      </c>
      <c r="F54" s="51">
        <v>877</v>
      </c>
      <c r="G54" s="51">
        <v>914</v>
      </c>
      <c r="H54" s="51">
        <v>1020</v>
      </c>
      <c r="I54" s="51">
        <v>986</v>
      </c>
      <c r="J54" s="51">
        <v>807.625</v>
      </c>
    </row>
    <row r="55" spans="1:10" ht="14.4" x14ac:dyDescent="0.15">
      <c r="A55" s="52">
        <v>13</v>
      </c>
      <c r="B55" s="51">
        <v>402</v>
      </c>
      <c r="C55" s="51">
        <v>745</v>
      </c>
      <c r="D55" s="51">
        <v>646</v>
      </c>
      <c r="E55" s="51">
        <v>897</v>
      </c>
      <c r="F55" s="51">
        <v>817</v>
      </c>
      <c r="G55" s="51">
        <v>938</v>
      </c>
      <c r="H55" s="51">
        <v>893</v>
      </c>
      <c r="I55" s="51">
        <v>1165</v>
      </c>
      <c r="J55" s="51">
        <v>812.875</v>
      </c>
    </row>
    <row r="56" spans="1:10" ht="14.4" x14ac:dyDescent="0.15">
      <c r="A56" s="52">
        <v>14</v>
      </c>
      <c r="B56" s="51">
        <v>455</v>
      </c>
      <c r="C56" s="51">
        <v>791</v>
      </c>
      <c r="D56" s="51">
        <v>781</v>
      </c>
      <c r="E56" s="51">
        <v>785</v>
      </c>
      <c r="F56" s="51">
        <v>947</v>
      </c>
      <c r="G56" s="51">
        <v>831</v>
      </c>
      <c r="H56" s="51">
        <v>923</v>
      </c>
      <c r="I56" s="51">
        <v>992</v>
      </c>
      <c r="J56" s="51">
        <v>813.125</v>
      </c>
    </row>
    <row r="57" spans="1:10" ht="14.4" x14ac:dyDescent="0.15">
      <c r="A57" s="52">
        <v>6</v>
      </c>
      <c r="B57" s="51">
        <v>376</v>
      </c>
      <c r="C57" s="51">
        <v>741</v>
      </c>
      <c r="D57" s="51">
        <v>744</v>
      </c>
      <c r="E57" s="51">
        <v>889</v>
      </c>
      <c r="F57" s="51">
        <v>921</v>
      </c>
      <c r="G57" s="51">
        <v>1018</v>
      </c>
      <c r="H57" s="51">
        <v>992</v>
      </c>
      <c r="I57" s="51">
        <v>863</v>
      </c>
      <c r="J57" s="51">
        <v>818</v>
      </c>
    </row>
    <row r="58" spans="1:10" ht="14.4" x14ac:dyDescent="0.15">
      <c r="A58" s="52">
        <v>7</v>
      </c>
      <c r="B58" s="51">
        <v>463</v>
      </c>
      <c r="C58" s="51">
        <v>686</v>
      </c>
      <c r="D58" s="51">
        <v>800</v>
      </c>
      <c r="E58" s="51">
        <v>881</v>
      </c>
      <c r="F58" s="51">
        <v>905</v>
      </c>
      <c r="G58" s="51">
        <v>979</v>
      </c>
      <c r="H58" s="51">
        <v>1029</v>
      </c>
      <c r="I58" s="51">
        <v>858</v>
      </c>
      <c r="J58" s="51">
        <v>825.125</v>
      </c>
    </row>
    <row r="59" spans="1:10" ht="14.4" x14ac:dyDescent="0.15">
      <c r="A59" s="52">
        <v>4</v>
      </c>
      <c r="B59" s="51">
        <v>405</v>
      </c>
      <c r="C59" s="51">
        <v>696</v>
      </c>
      <c r="D59" s="51">
        <v>829</v>
      </c>
      <c r="E59" s="51">
        <v>825</v>
      </c>
      <c r="F59" s="51">
        <v>932</v>
      </c>
      <c r="G59" s="51">
        <v>962</v>
      </c>
      <c r="H59" s="51">
        <v>983</v>
      </c>
      <c r="I59" s="51">
        <v>997</v>
      </c>
      <c r="J59" s="51">
        <v>828.625</v>
      </c>
    </row>
    <row r="60" spans="1:10" ht="14.4" x14ac:dyDescent="0.15">
      <c r="A60" s="52">
        <v>9</v>
      </c>
      <c r="B60" s="51">
        <v>477</v>
      </c>
      <c r="C60" s="51">
        <v>819</v>
      </c>
      <c r="D60" s="51">
        <v>729</v>
      </c>
      <c r="E60" s="51">
        <v>699</v>
      </c>
      <c r="F60" s="51">
        <v>863</v>
      </c>
      <c r="G60" s="51">
        <v>939</v>
      </c>
      <c r="H60" s="51">
        <v>1047</v>
      </c>
      <c r="I60" s="51">
        <v>1064</v>
      </c>
      <c r="J60" s="51">
        <v>829.625</v>
      </c>
    </row>
    <row r="61" spans="1:10" ht="14.4" x14ac:dyDescent="0.15">
      <c r="A61" s="52">
        <v>1</v>
      </c>
      <c r="B61" s="51">
        <v>416</v>
      </c>
      <c r="C61" s="51">
        <v>761</v>
      </c>
      <c r="D61" s="51">
        <v>779</v>
      </c>
      <c r="E61" s="51">
        <v>826</v>
      </c>
      <c r="F61" s="51">
        <v>962</v>
      </c>
      <c r="G61" s="51">
        <v>955</v>
      </c>
      <c r="H61" s="51">
        <v>912</v>
      </c>
      <c r="I61" s="51">
        <v>1048</v>
      </c>
      <c r="J61" s="51">
        <v>832.375</v>
      </c>
    </row>
    <row r="62" spans="1:10" ht="14.4" x14ac:dyDescent="0.15">
      <c r="A62" s="52">
        <v>12</v>
      </c>
      <c r="B62" s="51">
        <v>401</v>
      </c>
      <c r="C62" s="51">
        <v>756</v>
      </c>
      <c r="D62" s="51">
        <v>739</v>
      </c>
      <c r="E62" s="51">
        <v>945</v>
      </c>
      <c r="F62" s="51">
        <v>937</v>
      </c>
      <c r="G62" s="51">
        <v>1004</v>
      </c>
      <c r="H62" s="51">
        <v>1138</v>
      </c>
      <c r="I62" s="51">
        <v>932</v>
      </c>
      <c r="J62" s="51">
        <v>856.5</v>
      </c>
    </row>
    <row r="63" spans="1:10" ht="14.4" x14ac:dyDescent="0.15">
      <c r="A63" s="52">
        <v>8</v>
      </c>
      <c r="B63" s="51">
        <v>498</v>
      </c>
      <c r="C63" s="51">
        <v>776</v>
      </c>
      <c r="D63" s="51">
        <v>783</v>
      </c>
      <c r="E63" s="51">
        <v>877</v>
      </c>
      <c r="F63" s="51">
        <v>1030</v>
      </c>
      <c r="G63" s="51">
        <v>972</v>
      </c>
      <c r="H63" s="51">
        <v>1003</v>
      </c>
      <c r="I63" s="51">
        <v>1053</v>
      </c>
      <c r="J63" s="51">
        <v>874</v>
      </c>
    </row>
    <row r="64" spans="1:10" x14ac:dyDescent="0.15">
      <c r="A64" s="51" t="s">
        <v>236</v>
      </c>
      <c r="B64" s="51">
        <v>410.78571428571428</v>
      </c>
      <c r="C64" s="51">
        <v>697.5</v>
      </c>
      <c r="D64" s="51">
        <v>705.57142857142856</v>
      </c>
      <c r="E64" s="51">
        <v>801.35714285714289</v>
      </c>
      <c r="F64" s="51">
        <v>881.57142857142856</v>
      </c>
      <c r="G64" s="51">
        <v>906.92857142857144</v>
      </c>
      <c r="H64" s="51">
        <v>952.42857142857144</v>
      </c>
      <c r="I64" s="51">
        <v>970.42857142857144</v>
      </c>
      <c r="J64" s="51">
        <v>790.82142857142856</v>
      </c>
    </row>
  </sheetData>
  <sortState ref="A50:J63">
    <sortCondition ref="J50:J63"/>
  </sortState>
  <phoneticPr fontId="1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22"/>
  <sheetViews>
    <sheetView tabSelected="1" workbookViewId="0">
      <selection activeCell="J23" sqref="J23"/>
    </sheetView>
  </sheetViews>
  <sheetFormatPr defaultRowHeight="14.4" x14ac:dyDescent="0.25"/>
  <cols>
    <col min="1" max="1" width="7.5546875" style="3" bestFit="1" customWidth="1"/>
    <col min="2" max="2" width="11.6640625" style="3" bestFit="1" customWidth="1"/>
    <col min="3" max="3" width="5.5546875" style="3" bestFit="1" customWidth="1"/>
    <col min="4" max="5" width="7.5546875" style="3" bestFit="1" customWidth="1"/>
    <col min="6" max="6" width="13.88671875" style="3" bestFit="1" customWidth="1"/>
    <col min="7" max="7" width="11.6640625" style="3" bestFit="1" customWidth="1"/>
    <col min="8" max="8" width="7.5546875" style="3" bestFit="1" customWidth="1"/>
    <col min="9" max="9" width="5.5546875" style="3" bestFit="1" customWidth="1"/>
    <col min="10" max="10" width="13.88671875" style="3" bestFit="1" customWidth="1"/>
    <col min="11" max="11" width="7.5546875" style="3" bestFit="1" customWidth="1"/>
    <col min="12" max="12" width="11.6640625" style="3" bestFit="1" customWidth="1"/>
    <col min="13" max="13" width="7.5546875" style="3" bestFit="1" customWidth="1"/>
    <col min="14" max="14" width="5.5546875" style="3" bestFit="1" customWidth="1"/>
    <col min="15" max="15" width="13.88671875" style="3" bestFit="1" customWidth="1"/>
    <col min="16" max="17" width="8.88671875" style="3"/>
    <col min="18" max="18" width="13.88671875" style="3" bestFit="1" customWidth="1"/>
    <col min="19" max="21" width="8.88671875" style="3"/>
    <col min="22" max="22" width="16.109375" style="3" bestFit="1" customWidth="1"/>
    <col min="23" max="23" width="12.77734375" style="3" bestFit="1" customWidth="1"/>
    <col min="24" max="16384" width="8.88671875" style="3"/>
  </cols>
  <sheetData>
    <row r="1" spans="1:23" x14ac:dyDescent="0.25">
      <c r="E1" s="4" t="s">
        <v>240</v>
      </c>
      <c r="F1" s="4"/>
      <c r="G1" s="4"/>
      <c r="H1" s="4"/>
      <c r="I1" s="4"/>
      <c r="J1" s="4"/>
      <c r="K1" s="54" t="s">
        <v>242</v>
      </c>
      <c r="L1" s="54"/>
      <c r="M1" s="54"/>
      <c r="N1" s="55"/>
      <c r="O1" s="55"/>
      <c r="P1" s="55"/>
    </row>
    <row r="2" spans="1:23" x14ac:dyDescent="0.25">
      <c r="A2" s="13" t="s">
        <v>113</v>
      </c>
      <c r="B2" s="13" t="s">
        <v>237</v>
      </c>
      <c r="C2" s="13" t="s">
        <v>239</v>
      </c>
      <c r="D2" s="13" t="s">
        <v>238</v>
      </c>
      <c r="E2" s="47" t="s">
        <v>122</v>
      </c>
      <c r="F2" s="47" t="s">
        <v>247</v>
      </c>
      <c r="G2" s="47" t="s">
        <v>241</v>
      </c>
      <c r="H2" s="47" t="s">
        <v>124</v>
      </c>
      <c r="I2" s="47" t="s">
        <v>138</v>
      </c>
      <c r="J2" s="47" t="s">
        <v>244</v>
      </c>
      <c r="K2" s="55" t="s">
        <v>243</v>
      </c>
      <c r="L2" s="55" t="s">
        <v>241</v>
      </c>
      <c r="M2" s="55" t="s">
        <v>124</v>
      </c>
      <c r="N2" s="55" t="s">
        <v>138</v>
      </c>
      <c r="O2" s="55" t="s">
        <v>245</v>
      </c>
      <c r="P2" s="55" t="s">
        <v>246</v>
      </c>
      <c r="R2" s="55" t="s">
        <v>248</v>
      </c>
      <c r="S2" s="55" t="s">
        <v>249</v>
      </c>
      <c r="T2" s="55" t="s">
        <v>250</v>
      </c>
      <c r="U2" s="55" t="s">
        <v>251</v>
      </c>
      <c r="V2" s="55" t="s">
        <v>256</v>
      </c>
      <c r="W2" s="55" t="s">
        <v>252</v>
      </c>
    </row>
    <row r="3" spans="1:23" x14ac:dyDescent="0.25">
      <c r="A3" s="9" t="s">
        <v>93</v>
      </c>
      <c r="B3" s="10" t="s">
        <v>118</v>
      </c>
      <c r="C3" s="9">
        <v>1</v>
      </c>
      <c r="D3" s="9">
        <v>101</v>
      </c>
      <c r="E3" s="3">
        <f>AVERAGE(D3:D122)</f>
        <v>87.283333333333331</v>
      </c>
      <c r="F3" s="3">
        <f>AVERAGE(D3:D62)</f>
        <v>88</v>
      </c>
      <c r="G3" s="3">
        <f>AVERAGE(D3:D22)</f>
        <v>87.1</v>
      </c>
      <c r="H3" s="3">
        <f>AVERAGE(D3,D23,D43,D63,D83,D103)</f>
        <v>92.166666666666671</v>
      </c>
      <c r="I3" s="3">
        <f>AVERAGE(G3:G62)</f>
        <v>87.999999999999872</v>
      </c>
      <c r="J3" s="3">
        <f>AVERAGE(D3,D23,D43)</f>
        <v>94</v>
      </c>
      <c r="K3" s="3">
        <f>D3-E3</f>
        <v>13.716666666666669</v>
      </c>
      <c r="L3" s="3">
        <f>G3-F3</f>
        <v>-0.90000000000000568</v>
      </c>
      <c r="M3" s="3">
        <f>H3-E3</f>
        <v>4.88333333333334</v>
      </c>
      <c r="N3" s="3">
        <f>I3-E3</f>
        <v>0.71666666666654066</v>
      </c>
      <c r="O3" s="3">
        <f>J3-E3-M3-N3</f>
        <v>1.1166666666667879</v>
      </c>
      <c r="P3" s="3">
        <f>K3-L3-M3-N3-O3</f>
        <v>7.9000000000000057</v>
      </c>
      <c r="R3" s="55" t="s">
        <v>241</v>
      </c>
      <c r="S3" s="3">
        <v>4</v>
      </c>
      <c r="T3" s="3">
        <f>SUMSQ(L3:L122)</f>
        <v>112.23333333333406</v>
      </c>
      <c r="U3" s="3">
        <f>T3/S3</f>
        <v>28.058333333333515</v>
      </c>
      <c r="V3" s="3">
        <f>U3/U7</f>
        <v>6.0051628649207256</v>
      </c>
      <c r="W3" s="3">
        <f>FDIST(V3,S3,S7)</f>
        <v>2.9712899987876373E-4</v>
      </c>
    </row>
    <row r="4" spans="1:23" x14ac:dyDescent="0.25">
      <c r="A4" s="9" t="s">
        <v>94</v>
      </c>
      <c r="B4" s="10" t="s">
        <v>118</v>
      </c>
      <c r="C4" s="9">
        <v>1</v>
      </c>
      <c r="D4" s="9">
        <v>82</v>
      </c>
      <c r="E4" s="3">
        <f>E3</f>
        <v>87.283333333333331</v>
      </c>
      <c r="F4" s="3">
        <f>F3</f>
        <v>88</v>
      </c>
      <c r="G4" s="3">
        <f>G3</f>
        <v>87.1</v>
      </c>
      <c r="H4" s="3">
        <f t="shared" ref="H4:H22" si="0">AVERAGE(D4,D24,D44,D64,D84,D104)</f>
        <v>84.166666666666671</v>
      </c>
      <c r="I4" s="3">
        <f>I3</f>
        <v>87.999999999999872</v>
      </c>
      <c r="J4" s="3">
        <f>AVERAGE(D4,D24,D44)</f>
        <v>84.666666666666671</v>
      </c>
      <c r="K4" s="3">
        <f t="shared" ref="K4:K67" si="1">D4-E4</f>
        <v>-5.2833333333333314</v>
      </c>
      <c r="L4" s="3">
        <f t="shared" ref="L4:L67" si="2">G4-F4</f>
        <v>-0.90000000000000568</v>
      </c>
      <c r="M4" s="3">
        <f t="shared" ref="M4:M67" si="3">H4-E4</f>
        <v>-3.11666666666666</v>
      </c>
      <c r="N4" s="3">
        <f t="shared" ref="N4:N67" si="4">I4-E4</f>
        <v>0.71666666666654066</v>
      </c>
      <c r="O4" s="3">
        <f t="shared" ref="O4:O67" si="5">J4-E4-M4-N4</f>
        <v>-0.21666666666654066</v>
      </c>
      <c r="P4" s="3">
        <f t="shared" ref="P4:P67" si="6">K4-L4-M4-N4-O4</f>
        <v>-1.7666666666666657</v>
      </c>
      <c r="R4" s="55" t="s">
        <v>253</v>
      </c>
      <c r="S4" s="3">
        <v>19</v>
      </c>
      <c r="T4" s="3">
        <f>SUMSQ(M3:M122)</f>
        <v>1670.6999999999987</v>
      </c>
      <c r="U4" s="3">
        <f t="shared" ref="U4:U7" si="7">T4/S4</f>
        <v>87.931578947368351</v>
      </c>
      <c r="V4" s="3">
        <f>U4/U7</f>
        <v>18.81948746831879</v>
      </c>
      <c r="W4" s="3">
        <f>FDIST(V4,S4,S7)</f>
        <v>2.2491097354119107E-21</v>
      </c>
    </row>
    <row r="5" spans="1:23" x14ac:dyDescent="0.25">
      <c r="A5" s="9" t="s">
        <v>95</v>
      </c>
      <c r="B5" s="10" t="s">
        <v>118</v>
      </c>
      <c r="C5" s="9">
        <v>1</v>
      </c>
      <c r="D5" s="9">
        <v>86</v>
      </c>
      <c r="E5" s="3">
        <f t="shared" ref="E5:F68" si="8">E4</f>
        <v>87.283333333333331</v>
      </c>
      <c r="F5" s="3">
        <f t="shared" ref="F5:F62" si="9">F4</f>
        <v>88</v>
      </c>
      <c r="G5" s="3">
        <f t="shared" ref="G5:G22" si="10">G4</f>
        <v>87.1</v>
      </c>
      <c r="H5" s="3">
        <f t="shared" si="0"/>
        <v>84.333333333333329</v>
      </c>
      <c r="I5" s="3">
        <f t="shared" ref="I5:I62" si="11">I4</f>
        <v>87.999999999999872</v>
      </c>
      <c r="J5" s="3">
        <f>AVERAGE(D5,D25,D45)</f>
        <v>84.666666666666671</v>
      </c>
      <c r="K5" s="3">
        <f t="shared" si="1"/>
        <v>-1.2833333333333314</v>
      </c>
      <c r="L5" s="3">
        <f t="shared" si="2"/>
        <v>-0.90000000000000568</v>
      </c>
      <c r="M5" s="3">
        <f t="shared" si="3"/>
        <v>-2.9500000000000028</v>
      </c>
      <c r="N5" s="3">
        <f t="shared" si="4"/>
        <v>0.71666666666654066</v>
      </c>
      <c r="O5" s="3">
        <f t="shared" si="5"/>
        <v>-0.38333333333319786</v>
      </c>
      <c r="P5" s="3">
        <f t="shared" si="6"/>
        <v>2.2333333333333343</v>
      </c>
      <c r="R5" s="55" t="s">
        <v>254</v>
      </c>
      <c r="S5" s="3">
        <v>1</v>
      </c>
      <c r="T5" s="3">
        <f>SUMSQ(N3:N122)</f>
        <v>61.633333333332253</v>
      </c>
      <c r="U5" s="3">
        <f t="shared" si="7"/>
        <v>61.633333333332253</v>
      </c>
      <c r="V5" s="3">
        <f>U5/U7</f>
        <v>13.19102600206493</v>
      </c>
      <c r="W5" s="3">
        <f>FDIST(V5,S5,S7)</f>
        <v>5.0832181724406826E-4</v>
      </c>
    </row>
    <row r="6" spans="1:23" x14ac:dyDescent="0.25">
      <c r="A6" s="9" t="s">
        <v>96</v>
      </c>
      <c r="B6" s="10" t="s">
        <v>118</v>
      </c>
      <c r="C6" s="9">
        <v>1</v>
      </c>
      <c r="D6" s="9">
        <v>85</v>
      </c>
      <c r="E6" s="3">
        <f t="shared" si="8"/>
        <v>87.283333333333331</v>
      </c>
      <c r="F6" s="3">
        <f t="shared" si="9"/>
        <v>88</v>
      </c>
      <c r="G6" s="3">
        <f t="shared" si="10"/>
        <v>87.1</v>
      </c>
      <c r="H6" s="3">
        <f t="shared" si="0"/>
        <v>84.5</v>
      </c>
      <c r="I6" s="3">
        <f t="shared" si="11"/>
        <v>87.999999999999872</v>
      </c>
      <c r="J6" s="3">
        <f>AVERAGE(D6,D26,D46)</f>
        <v>85.666666666666671</v>
      </c>
      <c r="K6" s="3">
        <f t="shared" si="1"/>
        <v>-2.2833333333333314</v>
      </c>
      <c r="L6" s="3">
        <f t="shared" si="2"/>
        <v>-0.90000000000000568</v>
      </c>
      <c r="M6" s="3">
        <f t="shared" si="3"/>
        <v>-2.7833333333333314</v>
      </c>
      <c r="N6" s="3">
        <f t="shared" si="4"/>
        <v>0.71666666666654066</v>
      </c>
      <c r="O6" s="3">
        <f t="shared" si="5"/>
        <v>0.45000000000013074</v>
      </c>
      <c r="P6" s="3">
        <f t="shared" si="6"/>
        <v>0.23333333333333428</v>
      </c>
      <c r="R6" s="55" t="s">
        <v>245</v>
      </c>
      <c r="S6" s="5">
        <v>19</v>
      </c>
      <c r="T6" s="3">
        <f>SUMSQ(O3:O122)</f>
        <v>48.699999999999925</v>
      </c>
      <c r="U6" s="3">
        <f t="shared" si="7"/>
        <v>2.5631578947368383</v>
      </c>
      <c r="V6" s="3">
        <f>U6/U7</f>
        <v>0.54857786539003084</v>
      </c>
      <c r="W6" s="3">
        <f>FDIST(V6,S6,S7)</f>
        <v>0.9295661652588173</v>
      </c>
    </row>
    <row r="7" spans="1:23" x14ac:dyDescent="0.25">
      <c r="A7" s="9" t="s">
        <v>97</v>
      </c>
      <c r="B7" s="10" t="s">
        <v>118</v>
      </c>
      <c r="C7" s="9">
        <v>1</v>
      </c>
      <c r="D7" s="9">
        <v>80</v>
      </c>
      <c r="E7" s="3">
        <f t="shared" si="8"/>
        <v>87.283333333333331</v>
      </c>
      <c r="F7" s="3">
        <f t="shared" si="9"/>
        <v>88</v>
      </c>
      <c r="G7" s="3">
        <f t="shared" si="10"/>
        <v>87.1</v>
      </c>
      <c r="H7" s="3">
        <f t="shared" si="0"/>
        <v>81.5</v>
      </c>
      <c r="I7" s="3">
        <f t="shared" si="11"/>
        <v>87.999999999999872</v>
      </c>
      <c r="J7" s="3">
        <f>AVERAGE(D7,D27,D47)</f>
        <v>81</v>
      </c>
      <c r="K7" s="3">
        <f t="shared" si="1"/>
        <v>-7.2833333333333314</v>
      </c>
      <c r="L7" s="3">
        <f t="shared" si="2"/>
        <v>-0.90000000000000568</v>
      </c>
      <c r="M7" s="3">
        <f t="shared" si="3"/>
        <v>-5.7833333333333314</v>
      </c>
      <c r="N7" s="3">
        <f t="shared" si="4"/>
        <v>0.71666666666654066</v>
      </c>
      <c r="O7" s="3">
        <f t="shared" si="5"/>
        <v>-1.2166666666665407</v>
      </c>
      <c r="P7" s="3">
        <f t="shared" si="6"/>
        <v>-9.9999999999994316E-2</v>
      </c>
      <c r="R7" s="55" t="s">
        <v>246</v>
      </c>
      <c r="S7" s="3">
        <f>S8-S3-S4-S5-S6</f>
        <v>76</v>
      </c>
      <c r="T7" s="3">
        <f>SUMSQ(P3:P122)</f>
        <v>355.09999999999957</v>
      </c>
      <c r="U7" s="3">
        <f t="shared" si="7"/>
        <v>4.6723684210526262</v>
      </c>
    </row>
    <row r="8" spans="1:23" x14ac:dyDescent="0.25">
      <c r="A8" s="9" t="s">
        <v>98</v>
      </c>
      <c r="B8" s="10" t="s">
        <v>118</v>
      </c>
      <c r="C8" s="9">
        <v>1</v>
      </c>
      <c r="D8" s="9">
        <v>95</v>
      </c>
      <c r="E8" s="3">
        <f t="shared" si="8"/>
        <v>87.283333333333331</v>
      </c>
      <c r="F8" s="3">
        <f t="shared" si="9"/>
        <v>88</v>
      </c>
      <c r="G8" s="3">
        <f t="shared" si="10"/>
        <v>87.1</v>
      </c>
      <c r="H8" s="3">
        <f t="shared" si="0"/>
        <v>94.333333333333329</v>
      </c>
      <c r="I8" s="3">
        <f t="shared" si="11"/>
        <v>87.999999999999872</v>
      </c>
      <c r="J8" s="3">
        <f>AVERAGE(D8,D28,D48)</f>
        <v>96</v>
      </c>
      <c r="K8" s="3">
        <f t="shared" si="1"/>
        <v>7.7166666666666686</v>
      </c>
      <c r="L8" s="3">
        <f t="shared" si="2"/>
        <v>-0.90000000000000568</v>
      </c>
      <c r="M8" s="3">
        <f t="shared" si="3"/>
        <v>7.0499999999999972</v>
      </c>
      <c r="N8" s="3">
        <f t="shared" si="4"/>
        <v>0.71666666666654066</v>
      </c>
      <c r="O8" s="3">
        <f t="shared" si="5"/>
        <v>0.95000000000013074</v>
      </c>
      <c r="P8" s="3">
        <f t="shared" si="6"/>
        <v>-9.9999999999994316E-2</v>
      </c>
      <c r="R8" s="55" t="s">
        <v>255</v>
      </c>
      <c r="S8" s="5">
        <v>119</v>
      </c>
      <c r="T8" s="3">
        <f>SUMSQ(K3:K122)</f>
        <v>2248.3666666666641</v>
      </c>
    </row>
    <row r="9" spans="1:23" x14ac:dyDescent="0.25">
      <c r="A9" s="9" t="s">
        <v>99</v>
      </c>
      <c r="B9" s="10" t="s">
        <v>118</v>
      </c>
      <c r="C9" s="9">
        <v>1</v>
      </c>
      <c r="D9" s="9">
        <v>84</v>
      </c>
      <c r="E9" s="3">
        <f t="shared" si="8"/>
        <v>87.283333333333331</v>
      </c>
      <c r="F9" s="3">
        <f t="shared" si="9"/>
        <v>88</v>
      </c>
      <c r="G9" s="3">
        <f t="shared" si="10"/>
        <v>87.1</v>
      </c>
      <c r="H9" s="3">
        <f t="shared" si="0"/>
        <v>84</v>
      </c>
      <c r="I9" s="3">
        <f t="shared" si="11"/>
        <v>87.999999999999872</v>
      </c>
      <c r="J9" s="3">
        <f>AVERAGE(D9,D29,D49)</f>
        <v>84.666666666666671</v>
      </c>
      <c r="K9" s="3">
        <f t="shared" si="1"/>
        <v>-3.2833333333333314</v>
      </c>
      <c r="L9" s="3">
        <f t="shared" si="2"/>
        <v>-0.90000000000000568</v>
      </c>
      <c r="M9" s="3">
        <f t="shared" si="3"/>
        <v>-3.2833333333333314</v>
      </c>
      <c r="N9" s="3">
        <f t="shared" si="4"/>
        <v>0.71666666666654066</v>
      </c>
      <c r="O9" s="3">
        <f t="shared" si="5"/>
        <v>-4.999999999986926E-2</v>
      </c>
      <c r="P9" s="3">
        <f t="shared" si="6"/>
        <v>0.23333333333333428</v>
      </c>
      <c r="T9" s="3">
        <f>SUM(T3:T7)</f>
        <v>2248.3666666666645</v>
      </c>
    </row>
    <row r="10" spans="1:23" x14ac:dyDescent="0.25">
      <c r="A10" s="9" t="s">
        <v>100</v>
      </c>
      <c r="B10" s="10" t="s">
        <v>118</v>
      </c>
      <c r="C10" s="9">
        <v>1</v>
      </c>
      <c r="D10" s="9">
        <v>86</v>
      </c>
      <c r="E10" s="3">
        <f t="shared" si="8"/>
        <v>87.283333333333331</v>
      </c>
      <c r="F10" s="3">
        <f t="shared" si="9"/>
        <v>88</v>
      </c>
      <c r="G10" s="3">
        <f t="shared" si="10"/>
        <v>87.1</v>
      </c>
      <c r="H10" s="3">
        <f t="shared" si="0"/>
        <v>85</v>
      </c>
      <c r="I10" s="3">
        <f t="shared" si="11"/>
        <v>87.999999999999872</v>
      </c>
      <c r="J10" s="3">
        <f>AVERAGE(D10,D30,D50)</f>
        <v>86</v>
      </c>
      <c r="K10" s="3">
        <f t="shared" si="1"/>
        <v>-1.2833333333333314</v>
      </c>
      <c r="L10" s="3">
        <f t="shared" si="2"/>
        <v>-0.90000000000000568</v>
      </c>
      <c r="M10" s="3">
        <f t="shared" si="3"/>
        <v>-2.2833333333333314</v>
      </c>
      <c r="N10" s="3">
        <f t="shared" si="4"/>
        <v>0.71666666666654066</v>
      </c>
      <c r="O10" s="3">
        <f t="shared" si="5"/>
        <v>0.28333333333345934</v>
      </c>
      <c r="P10" s="3">
        <f t="shared" si="6"/>
        <v>0.90000000000000568</v>
      </c>
    </row>
    <row r="11" spans="1:23" x14ac:dyDescent="0.25">
      <c r="A11" s="9" t="s">
        <v>101</v>
      </c>
      <c r="B11" s="10" t="s">
        <v>118</v>
      </c>
      <c r="C11" s="9">
        <v>1</v>
      </c>
      <c r="D11" s="9">
        <v>87</v>
      </c>
      <c r="E11" s="3">
        <f t="shared" si="8"/>
        <v>87.283333333333331</v>
      </c>
      <c r="F11" s="3">
        <f t="shared" si="9"/>
        <v>88</v>
      </c>
      <c r="G11" s="3">
        <f t="shared" si="10"/>
        <v>87.1</v>
      </c>
      <c r="H11" s="3">
        <f t="shared" si="0"/>
        <v>87.833333333333329</v>
      </c>
      <c r="I11" s="3">
        <f t="shared" si="11"/>
        <v>87.999999999999872</v>
      </c>
      <c r="J11" s="3">
        <f>AVERAGE(D11,D31,D51)</f>
        <v>89</v>
      </c>
      <c r="K11" s="3">
        <f t="shared" si="1"/>
        <v>-0.28333333333333144</v>
      </c>
      <c r="L11" s="3">
        <f t="shared" si="2"/>
        <v>-0.90000000000000568</v>
      </c>
      <c r="M11" s="3">
        <f t="shared" si="3"/>
        <v>0.54999999999999716</v>
      </c>
      <c r="N11" s="3">
        <f t="shared" si="4"/>
        <v>0.71666666666654066</v>
      </c>
      <c r="O11" s="3">
        <f t="shared" si="5"/>
        <v>0.45000000000013074</v>
      </c>
      <c r="P11" s="3">
        <f t="shared" si="6"/>
        <v>-1.0999999999999943</v>
      </c>
    </row>
    <row r="12" spans="1:23" x14ac:dyDescent="0.25">
      <c r="A12" s="9" t="s">
        <v>102</v>
      </c>
      <c r="B12" s="10" t="s">
        <v>118</v>
      </c>
      <c r="C12" s="9">
        <v>1</v>
      </c>
      <c r="D12" s="9">
        <v>84</v>
      </c>
      <c r="E12" s="3">
        <f t="shared" si="8"/>
        <v>87.283333333333331</v>
      </c>
      <c r="F12" s="3">
        <f t="shared" si="9"/>
        <v>88</v>
      </c>
      <c r="G12" s="3">
        <f t="shared" si="10"/>
        <v>87.1</v>
      </c>
      <c r="H12" s="3">
        <f t="shared" si="0"/>
        <v>85</v>
      </c>
      <c r="I12" s="3">
        <f t="shared" si="11"/>
        <v>87.999999999999872</v>
      </c>
      <c r="J12" s="3">
        <f>AVERAGE(D12,D32,D52)</f>
        <v>86</v>
      </c>
      <c r="K12" s="3">
        <f t="shared" si="1"/>
        <v>-3.2833333333333314</v>
      </c>
      <c r="L12" s="3">
        <f t="shared" si="2"/>
        <v>-0.90000000000000568</v>
      </c>
      <c r="M12" s="3">
        <f t="shared" si="3"/>
        <v>-2.2833333333333314</v>
      </c>
      <c r="N12" s="3">
        <f t="shared" si="4"/>
        <v>0.71666666666654066</v>
      </c>
      <c r="O12" s="3">
        <f t="shared" si="5"/>
        <v>0.28333333333345934</v>
      </c>
      <c r="P12" s="3">
        <f t="shared" si="6"/>
        <v>-1.0999999999999943</v>
      </c>
    </row>
    <row r="13" spans="1:23" x14ac:dyDescent="0.25">
      <c r="A13" s="9" t="s">
        <v>103</v>
      </c>
      <c r="B13" s="10" t="s">
        <v>118</v>
      </c>
      <c r="C13" s="9">
        <v>1</v>
      </c>
      <c r="D13" s="9">
        <v>82</v>
      </c>
      <c r="E13" s="3">
        <f t="shared" si="8"/>
        <v>87.283333333333331</v>
      </c>
      <c r="F13" s="3">
        <f t="shared" si="9"/>
        <v>88</v>
      </c>
      <c r="G13" s="3">
        <f t="shared" si="10"/>
        <v>87.1</v>
      </c>
      <c r="H13" s="3">
        <f t="shared" si="0"/>
        <v>83</v>
      </c>
      <c r="I13" s="3">
        <f t="shared" si="11"/>
        <v>87.999999999999872</v>
      </c>
      <c r="J13" s="3">
        <f>AVERAGE(D13,D33,D53)</f>
        <v>83.333333333333329</v>
      </c>
      <c r="K13" s="3">
        <f t="shared" si="1"/>
        <v>-5.2833333333333314</v>
      </c>
      <c r="L13" s="3">
        <f t="shared" si="2"/>
        <v>-0.90000000000000568</v>
      </c>
      <c r="M13" s="3">
        <f t="shared" si="3"/>
        <v>-4.2833333333333314</v>
      </c>
      <c r="N13" s="3">
        <f t="shared" si="4"/>
        <v>0.71666666666654066</v>
      </c>
      <c r="O13" s="3">
        <f t="shared" si="5"/>
        <v>-0.38333333333321207</v>
      </c>
      <c r="P13" s="3">
        <f t="shared" si="6"/>
        <v>-0.43333333333332291</v>
      </c>
    </row>
    <row r="14" spans="1:23" x14ac:dyDescent="0.25">
      <c r="A14" s="9" t="s">
        <v>104</v>
      </c>
      <c r="B14" s="10" t="s">
        <v>118</v>
      </c>
      <c r="C14" s="9">
        <v>1</v>
      </c>
      <c r="D14" s="9">
        <v>83</v>
      </c>
      <c r="E14" s="3">
        <f t="shared" si="8"/>
        <v>87.283333333333331</v>
      </c>
      <c r="F14" s="3">
        <f t="shared" si="9"/>
        <v>88</v>
      </c>
      <c r="G14" s="3">
        <f t="shared" si="10"/>
        <v>87.1</v>
      </c>
      <c r="H14" s="3">
        <f t="shared" si="0"/>
        <v>84.666666666666671</v>
      </c>
      <c r="I14" s="3">
        <f t="shared" si="11"/>
        <v>87.999999999999872</v>
      </c>
      <c r="J14" s="3">
        <f>AVERAGE(D14,D34,D54)</f>
        <v>85</v>
      </c>
      <c r="K14" s="3">
        <f t="shared" si="1"/>
        <v>-4.2833333333333314</v>
      </c>
      <c r="L14" s="3">
        <f t="shared" si="2"/>
        <v>-0.90000000000000568</v>
      </c>
      <c r="M14" s="3">
        <f t="shared" si="3"/>
        <v>-2.61666666666666</v>
      </c>
      <c r="N14" s="3">
        <f t="shared" si="4"/>
        <v>0.71666666666654066</v>
      </c>
      <c r="O14" s="3">
        <f t="shared" si="5"/>
        <v>-0.38333333333321207</v>
      </c>
      <c r="P14" s="3">
        <f t="shared" si="6"/>
        <v>-1.0999999999999943</v>
      </c>
    </row>
    <row r="15" spans="1:23" x14ac:dyDescent="0.25">
      <c r="A15" s="9" t="s">
        <v>105</v>
      </c>
      <c r="B15" s="10" t="s">
        <v>118</v>
      </c>
      <c r="C15" s="9">
        <v>1</v>
      </c>
      <c r="D15" s="9">
        <v>89</v>
      </c>
      <c r="E15" s="3">
        <f t="shared" si="8"/>
        <v>87.283333333333331</v>
      </c>
      <c r="F15" s="3">
        <f t="shared" si="9"/>
        <v>88</v>
      </c>
      <c r="G15" s="3">
        <f t="shared" si="10"/>
        <v>87.1</v>
      </c>
      <c r="H15" s="3">
        <f t="shared" si="0"/>
        <v>89.833333333333329</v>
      </c>
      <c r="I15" s="3">
        <f t="shared" si="11"/>
        <v>87.999999999999872</v>
      </c>
      <c r="J15" s="3">
        <f>AVERAGE(D15,D35,D55)</f>
        <v>90</v>
      </c>
      <c r="K15" s="3">
        <f t="shared" si="1"/>
        <v>1.7166666666666686</v>
      </c>
      <c r="L15" s="3">
        <f t="shared" si="2"/>
        <v>-0.90000000000000568</v>
      </c>
      <c r="M15" s="3">
        <f t="shared" si="3"/>
        <v>2.5499999999999972</v>
      </c>
      <c r="N15" s="3">
        <f t="shared" si="4"/>
        <v>0.71666666666654066</v>
      </c>
      <c r="O15" s="3">
        <f t="shared" si="5"/>
        <v>-0.54999999999986926</v>
      </c>
      <c r="P15" s="3">
        <f t="shared" si="6"/>
        <v>-9.9999999999994316E-2</v>
      </c>
    </row>
    <row r="16" spans="1:23" x14ac:dyDescent="0.25">
      <c r="A16" s="9" t="s">
        <v>106</v>
      </c>
      <c r="B16" s="10" t="s">
        <v>118</v>
      </c>
      <c r="C16" s="9">
        <v>1</v>
      </c>
      <c r="D16" s="9">
        <v>90</v>
      </c>
      <c r="E16" s="3">
        <f t="shared" si="8"/>
        <v>87.283333333333331</v>
      </c>
      <c r="F16" s="3">
        <f t="shared" si="9"/>
        <v>88</v>
      </c>
      <c r="G16" s="3">
        <f t="shared" si="10"/>
        <v>87.1</v>
      </c>
      <c r="H16" s="3">
        <f t="shared" si="0"/>
        <v>90.833333333333329</v>
      </c>
      <c r="I16" s="3">
        <f t="shared" si="11"/>
        <v>87.999999999999872</v>
      </c>
      <c r="J16" s="3">
        <f>AVERAGE(D16,D36,D56)</f>
        <v>91.666666666666671</v>
      </c>
      <c r="K16" s="3">
        <f t="shared" si="1"/>
        <v>2.7166666666666686</v>
      </c>
      <c r="L16" s="3">
        <f t="shared" si="2"/>
        <v>-0.90000000000000568</v>
      </c>
      <c r="M16" s="3">
        <f t="shared" si="3"/>
        <v>3.5499999999999972</v>
      </c>
      <c r="N16" s="3">
        <f t="shared" si="4"/>
        <v>0.71666666666654066</v>
      </c>
      <c r="O16" s="3">
        <f t="shared" si="5"/>
        <v>0.11666666666680214</v>
      </c>
      <c r="P16" s="3">
        <f t="shared" si="6"/>
        <v>-0.76666666666666572</v>
      </c>
    </row>
    <row r="17" spans="1:16" x14ac:dyDescent="0.25">
      <c r="A17" s="9" t="s">
        <v>107</v>
      </c>
      <c r="B17" s="10" t="s">
        <v>118</v>
      </c>
      <c r="C17" s="9">
        <v>1</v>
      </c>
      <c r="D17" s="9">
        <v>95</v>
      </c>
      <c r="E17" s="3">
        <f t="shared" si="8"/>
        <v>87.283333333333331</v>
      </c>
      <c r="F17" s="3">
        <f t="shared" si="9"/>
        <v>88</v>
      </c>
      <c r="G17" s="3">
        <f t="shared" si="10"/>
        <v>87.1</v>
      </c>
      <c r="H17" s="3">
        <f t="shared" si="0"/>
        <v>91.5</v>
      </c>
      <c r="I17" s="3">
        <f t="shared" si="11"/>
        <v>87.999999999999872</v>
      </c>
      <c r="J17" s="3">
        <f>AVERAGE(D17,D37,D57)</f>
        <v>93</v>
      </c>
      <c r="K17" s="3">
        <f t="shared" si="1"/>
        <v>7.7166666666666686</v>
      </c>
      <c r="L17" s="3">
        <f t="shared" si="2"/>
        <v>-0.90000000000000568</v>
      </c>
      <c r="M17" s="3">
        <f t="shared" si="3"/>
        <v>4.2166666666666686</v>
      </c>
      <c r="N17" s="3">
        <f t="shared" si="4"/>
        <v>0.71666666666654066</v>
      </c>
      <c r="O17" s="3">
        <f t="shared" si="5"/>
        <v>0.78333333333345934</v>
      </c>
      <c r="P17" s="3">
        <f t="shared" si="6"/>
        <v>2.9000000000000057</v>
      </c>
    </row>
    <row r="18" spans="1:16" x14ac:dyDescent="0.25">
      <c r="A18" s="9" t="s">
        <v>108</v>
      </c>
      <c r="B18" s="10" t="s">
        <v>118</v>
      </c>
      <c r="C18" s="9">
        <v>1</v>
      </c>
      <c r="D18" s="9">
        <v>82</v>
      </c>
      <c r="E18" s="3">
        <f t="shared" si="8"/>
        <v>87.283333333333331</v>
      </c>
      <c r="F18" s="3">
        <f t="shared" si="9"/>
        <v>88</v>
      </c>
      <c r="G18" s="3">
        <f t="shared" si="10"/>
        <v>87.1</v>
      </c>
      <c r="H18" s="3">
        <f t="shared" si="0"/>
        <v>85</v>
      </c>
      <c r="I18" s="3">
        <f t="shared" si="11"/>
        <v>87.999999999999872</v>
      </c>
      <c r="J18" s="3">
        <f>AVERAGE(D18,D38,D58)</f>
        <v>84.666666666666671</v>
      </c>
      <c r="K18" s="3">
        <f t="shared" si="1"/>
        <v>-5.2833333333333314</v>
      </c>
      <c r="L18" s="3">
        <f t="shared" si="2"/>
        <v>-0.90000000000000568</v>
      </c>
      <c r="M18" s="3">
        <f t="shared" si="3"/>
        <v>-2.2833333333333314</v>
      </c>
      <c r="N18" s="3">
        <f t="shared" si="4"/>
        <v>0.71666666666654066</v>
      </c>
      <c r="O18" s="3">
        <f t="shared" si="5"/>
        <v>-1.0499999999998693</v>
      </c>
      <c r="P18" s="3">
        <f t="shared" si="6"/>
        <v>-1.7666666666666657</v>
      </c>
    </row>
    <row r="19" spans="1:16" x14ac:dyDescent="0.25">
      <c r="A19" s="9" t="s">
        <v>109</v>
      </c>
      <c r="B19" s="10" t="s">
        <v>118</v>
      </c>
      <c r="C19" s="9">
        <v>1</v>
      </c>
      <c r="D19" s="9">
        <v>91</v>
      </c>
      <c r="E19" s="3">
        <f t="shared" si="8"/>
        <v>87.283333333333331</v>
      </c>
      <c r="F19" s="3">
        <f t="shared" si="9"/>
        <v>88</v>
      </c>
      <c r="G19" s="3">
        <f t="shared" si="10"/>
        <v>87.1</v>
      </c>
      <c r="H19" s="3">
        <f t="shared" si="0"/>
        <v>92</v>
      </c>
      <c r="I19" s="3">
        <f t="shared" si="11"/>
        <v>87.999999999999872</v>
      </c>
      <c r="J19" s="3">
        <f>AVERAGE(D19,D39,D59)</f>
        <v>92.666666666666671</v>
      </c>
      <c r="K19" s="3">
        <f t="shared" si="1"/>
        <v>3.7166666666666686</v>
      </c>
      <c r="L19" s="3">
        <f t="shared" si="2"/>
        <v>-0.90000000000000568</v>
      </c>
      <c r="M19" s="3">
        <f t="shared" si="3"/>
        <v>4.7166666666666686</v>
      </c>
      <c r="N19" s="3">
        <f t="shared" si="4"/>
        <v>0.71666666666654066</v>
      </c>
      <c r="O19" s="3">
        <f t="shared" si="5"/>
        <v>-4.999999999986926E-2</v>
      </c>
      <c r="P19" s="3">
        <f t="shared" si="6"/>
        <v>-0.76666666666666572</v>
      </c>
    </row>
    <row r="20" spans="1:16" x14ac:dyDescent="0.25">
      <c r="A20" s="9" t="s">
        <v>110</v>
      </c>
      <c r="B20" s="10" t="s">
        <v>118</v>
      </c>
      <c r="C20" s="9">
        <v>1</v>
      </c>
      <c r="D20" s="9">
        <v>88</v>
      </c>
      <c r="E20" s="3">
        <f t="shared" si="8"/>
        <v>87.283333333333331</v>
      </c>
      <c r="F20" s="3">
        <f t="shared" si="9"/>
        <v>88</v>
      </c>
      <c r="G20" s="3">
        <f t="shared" si="10"/>
        <v>87.1</v>
      </c>
      <c r="H20" s="3">
        <f t="shared" si="0"/>
        <v>89.166666666666671</v>
      </c>
      <c r="I20" s="3">
        <f t="shared" si="11"/>
        <v>87.999999999999872</v>
      </c>
      <c r="J20" s="3">
        <f>AVERAGE(D20,D40,D60)</f>
        <v>89</v>
      </c>
      <c r="K20" s="3">
        <f t="shared" si="1"/>
        <v>0.71666666666666856</v>
      </c>
      <c r="L20" s="3">
        <f t="shared" si="2"/>
        <v>-0.90000000000000568</v>
      </c>
      <c r="M20" s="3">
        <f t="shared" si="3"/>
        <v>1.88333333333334</v>
      </c>
      <c r="N20" s="3">
        <f t="shared" si="4"/>
        <v>0.71666666666654066</v>
      </c>
      <c r="O20" s="3">
        <f t="shared" si="5"/>
        <v>-0.88333333333321207</v>
      </c>
      <c r="P20" s="3">
        <f t="shared" si="6"/>
        <v>-9.9999999999994316E-2</v>
      </c>
    </row>
    <row r="21" spans="1:16" x14ac:dyDescent="0.25">
      <c r="A21" s="9" t="s">
        <v>111</v>
      </c>
      <c r="B21" s="10" t="s">
        <v>118</v>
      </c>
      <c r="C21" s="9">
        <v>1</v>
      </c>
      <c r="D21" s="9">
        <v>84</v>
      </c>
      <c r="E21" s="3">
        <f t="shared" si="8"/>
        <v>87.283333333333331</v>
      </c>
      <c r="F21" s="3">
        <f t="shared" si="9"/>
        <v>88</v>
      </c>
      <c r="G21" s="3">
        <f t="shared" si="10"/>
        <v>87.1</v>
      </c>
      <c r="H21" s="3">
        <f t="shared" si="0"/>
        <v>84.666666666666671</v>
      </c>
      <c r="I21" s="3">
        <f t="shared" si="11"/>
        <v>87.999999999999872</v>
      </c>
      <c r="J21" s="3">
        <f>AVERAGE(D21,D41,D61)</f>
        <v>85.333333333333329</v>
      </c>
      <c r="K21" s="3">
        <f t="shared" si="1"/>
        <v>-3.2833333333333314</v>
      </c>
      <c r="L21" s="3">
        <f t="shared" si="2"/>
        <v>-0.90000000000000568</v>
      </c>
      <c r="M21" s="3">
        <f t="shared" si="3"/>
        <v>-2.61666666666666</v>
      </c>
      <c r="N21" s="3">
        <f t="shared" si="4"/>
        <v>0.71666666666654066</v>
      </c>
      <c r="O21" s="3">
        <f t="shared" si="5"/>
        <v>-4.9999999999883471E-2</v>
      </c>
      <c r="P21" s="3">
        <f t="shared" si="6"/>
        <v>-0.43333333333332291</v>
      </c>
    </row>
    <row r="22" spans="1:16" x14ac:dyDescent="0.25">
      <c r="A22" s="14" t="s">
        <v>112</v>
      </c>
      <c r="B22" s="11" t="s">
        <v>118</v>
      </c>
      <c r="C22" s="14">
        <v>1</v>
      </c>
      <c r="D22" s="14">
        <v>88</v>
      </c>
      <c r="E22" s="3">
        <f t="shared" si="8"/>
        <v>87.283333333333331</v>
      </c>
      <c r="F22" s="3">
        <f t="shared" si="9"/>
        <v>88</v>
      </c>
      <c r="G22" s="3">
        <f t="shared" si="10"/>
        <v>87.1</v>
      </c>
      <c r="H22" s="3">
        <f t="shared" si="0"/>
        <v>92.166666666666671</v>
      </c>
      <c r="I22" s="3">
        <f t="shared" si="11"/>
        <v>87.999999999999872</v>
      </c>
      <c r="J22" s="3">
        <f>AVERAGE(D22,D42,D62)</f>
        <v>93.666666666666671</v>
      </c>
      <c r="K22" s="3">
        <f t="shared" si="1"/>
        <v>0.71666666666666856</v>
      </c>
      <c r="L22" s="3">
        <f t="shared" si="2"/>
        <v>-0.90000000000000568</v>
      </c>
      <c r="M22" s="3">
        <f t="shared" si="3"/>
        <v>4.88333333333334</v>
      </c>
      <c r="N22" s="3">
        <f t="shared" si="4"/>
        <v>0.71666666666654066</v>
      </c>
      <c r="O22" s="3">
        <f t="shared" si="5"/>
        <v>0.78333333333345934</v>
      </c>
      <c r="P22" s="3">
        <f t="shared" si="6"/>
        <v>-4.7666666666666657</v>
      </c>
    </row>
    <row r="23" spans="1:16" x14ac:dyDescent="0.25">
      <c r="A23" s="9" t="s">
        <v>93</v>
      </c>
      <c r="B23" s="10" t="s">
        <v>118</v>
      </c>
      <c r="C23" s="15">
        <v>2</v>
      </c>
      <c r="D23" s="9">
        <v>90</v>
      </c>
      <c r="E23" s="3">
        <f t="shared" si="8"/>
        <v>87.283333333333331</v>
      </c>
      <c r="F23" s="3">
        <f t="shared" si="9"/>
        <v>88</v>
      </c>
      <c r="G23" s="3">
        <f t="shared" ref="G23" si="12">AVERAGE(D23:D42)</f>
        <v>87.7</v>
      </c>
      <c r="H23" s="5">
        <f>H3</f>
        <v>92.166666666666671</v>
      </c>
      <c r="I23" s="3">
        <f t="shared" si="11"/>
        <v>87.999999999999872</v>
      </c>
      <c r="J23" s="5">
        <f>J3</f>
        <v>94</v>
      </c>
      <c r="K23" s="3">
        <f t="shared" si="1"/>
        <v>2.7166666666666686</v>
      </c>
      <c r="L23" s="3">
        <f t="shared" si="2"/>
        <v>-0.29999999999999716</v>
      </c>
      <c r="M23" s="3">
        <f t="shared" si="3"/>
        <v>4.88333333333334</v>
      </c>
      <c r="N23" s="3">
        <f t="shared" si="4"/>
        <v>0.71666666666654066</v>
      </c>
      <c r="O23" s="3">
        <f t="shared" si="5"/>
        <v>1.1166666666667879</v>
      </c>
      <c r="P23" s="3">
        <f t="shared" si="6"/>
        <v>-3.7000000000000028</v>
      </c>
    </row>
    <row r="24" spans="1:16" x14ac:dyDescent="0.25">
      <c r="A24" s="9" t="s">
        <v>94</v>
      </c>
      <c r="B24" s="10" t="s">
        <v>118</v>
      </c>
      <c r="C24" s="15">
        <v>2</v>
      </c>
      <c r="D24" s="9">
        <v>85</v>
      </c>
      <c r="E24" s="3">
        <f t="shared" si="8"/>
        <v>87.283333333333331</v>
      </c>
      <c r="F24" s="3">
        <f t="shared" si="9"/>
        <v>88</v>
      </c>
      <c r="G24" s="3">
        <f t="shared" ref="G24:G87" si="13">G23</f>
        <v>87.7</v>
      </c>
      <c r="H24" s="5">
        <f t="shared" ref="H24:H87" si="14">H4</f>
        <v>84.166666666666671</v>
      </c>
      <c r="I24" s="3">
        <f t="shared" si="11"/>
        <v>87.999999999999872</v>
      </c>
      <c r="J24" s="5">
        <f t="shared" ref="J24:J87" si="15">J4</f>
        <v>84.666666666666671</v>
      </c>
      <c r="K24" s="3">
        <f t="shared" si="1"/>
        <v>-2.2833333333333314</v>
      </c>
      <c r="L24" s="3">
        <f t="shared" si="2"/>
        <v>-0.29999999999999716</v>
      </c>
      <c r="M24" s="3">
        <f t="shared" si="3"/>
        <v>-3.11666666666666</v>
      </c>
      <c r="N24" s="3">
        <f t="shared" si="4"/>
        <v>0.71666666666654066</v>
      </c>
      <c r="O24" s="3">
        <f t="shared" si="5"/>
        <v>-0.21666666666654066</v>
      </c>
      <c r="P24" s="3">
        <f t="shared" si="6"/>
        <v>0.63333333333332575</v>
      </c>
    </row>
    <row r="25" spans="1:16" x14ac:dyDescent="0.25">
      <c r="A25" s="9" t="s">
        <v>95</v>
      </c>
      <c r="B25" s="10" t="s">
        <v>118</v>
      </c>
      <c r="C25" s="15">
        <v>2</v>
      </c>
      <c r="D25" s="9">
        <v>85</v>
      </c>
      <c r="E25" s="3">
        <f t="shared" si="8"/>
        <v>87.283333333333331</v>
      </c>
      <c r="F25" s="3">
        <f t="shared" si="9"/>
        <v>88</v>
      </c>
      <c r="G25" s="3">
        <f t="shared" si="13"/>
        <v>87.7</v>
      </c>
      <c r="H25" s="5">
        <f t="shared" si="14"/>
        <v>84.333333333333329</v>
      </c>
      <c r="I25" s="3">
        <f t="shared" si="11"/>
        <v>87.999999999999872</v>
      </c>
      <c r="J25" s="5">
        <f t="shared" si="15"/>
        <v>84.666666666666671</v>
      </c>
      <c r="K25" s="3">
        <f t="shared" si="1"/>
        <v>-2.2833333333333314</v>
      </c>
      <c r="L25" s="3">
        <f t="shared" si="2"/>
        <v>-0.29999999999999716</v>
      </c>
      <c r="M25" s="3">
        <f t="shared" si="3"/>
        <v>-2.9500000000000028</v>
      </c>
      <c r="N25" s="3">
        <f t="shared" si="4"/>
        <v>0.71666666666654066</v>
      </c>
      <c r="O25" s="3">
        <f t="shared" si="5"/>
        <v>-0.38333333333319786</v>
      </c>
      <c r="P25" s="3">
        <f t="shared" si="6"/>
        <v>0.63333333333332575</v>
      </c>
    </row>
    <row r="26" spans="1:16" x14ac:dyDescent="0.25">
      <c r="A26" s="9" t="s">
        <v>96</v>
      </c>
      <c r="B26" s="10" t="s">
        <v>118</v>
      </c>
      <c r="C26" s="15">
        <v>2</v>
      </c>
      <c r="D26" s="9">
        <v>85</v>
      </c>
      <c r="E26" s="3">
        <f t="shared" si="8"/>
        <v>87.283333333333331</v>
      </c>
      <c r="F26" s="3">
        <f t="shared" si="9"/>
        <v>88</v>
      </c>
      <c r="G26" s="3">
        <f t="shared" si="13"/>
        <v>87.7</v>
      </c>
      <c r="H26" s="5">
        <f t="shared" si="14"/>
        <v>84.5</v>
      </c>
      <c r="I26" s="3">
        <f t="shared" si="11"/>
        <v>87.999999999999872</v>
      </c>
      <c r="J26" s="5">
        <f t="shared" si="15"/>
        <v>85.666666666666671</v>
      </c>
      <c r="K26" s="3">
        <f t="shared" si="1"/>
        <v>-2.2833333333333314</v>
      </c>
      <c r="L26" s="3">
        <f t="shared" si="2"/>
        <v>-0.29999999999999716</v>
      </c>
      <c r="M26" s="3">
        <f t="shared" si="3"/>
        <v>-2.7833333333333314</v>
      </c>
      <c r="N26" s="3">
        <f t="shared" si="4"/>
        <v>0.71666666666654066</v>
      </c>
      <c r="O26" s="3">
        <f t="shared" si="5"/>
        <v>0.45000000000013074</v>
      </c>
      <c r="P26" s="3">
        <f t="shared" si="6"/>
        <v>-0.36666666666667425</v>
      </c>
    </row>
    <row r="27" spans="1:16" x14ac:dyDescent="0.25">
      <c r="A27" s="9" t="s">
        <v>97</v>
      </c>
      <c r="B27" s="10" t="s">
        <v>118</v>
      </c>
      <c r="C27" s="15">
        <v>2</v>
      </c>
      <c r="D27" s="9">
        <v>82</v>
      </c>
      <c r="E27" s="3">
        <f t="shared" si="8"/>
        <v>87.283333333333331</v>
      </c>
      <c r="F27" s="3">
        <f t="shared" si="9"/>
        <v>88</v>
      </c>
      <c r="G27" s="3">
        <f t="shared" si="13"/>
        <v>87.7</v>
      </c>
      <c r="H27" s="5">
        <f t="shared" si="14"/>
        <v>81.5</v>
      </c>
      <c r="I27" s="3">
        <f t="shared" si="11"/>
        <v>87.999999999999872</v>
      </c>
      <c r="J27" s="5">
        <f t="shared" si="15"/>
        <v>81</v>
      </c>
      <c r="K27" s="3">
        <f t="shared" si="1"/>
        <v>-5.2833333333333314</v>
      </c>
      <c r="L27" s="3">
        <f t="shared" si="2"/>
        <v>-0.29999999999999716</v>
      </c>
      <c r="M27" s="3">
        <f t="shared" si="3"/>
        <v>-5.7833333333333314</v>
      </c>
      <c r="N27" s="3">
        <f t="shared" si="4"/>
        <v>0.71666666666654066</v>
      </c>
      <c r="O27" s="3">
        <f t="shared" si="5"/>
        <v>-1.2166666666665407</v>
      </c>
      <c r="P27" s="3">
        <f t="shared" si="6"/>
        <v>1.2999999999999972</v>
      </c>
    </row>
    <row r="28" spans="1:16" x14ac:dyDescent="0.25">
      <c r="A28" s="9" t="s">
        <v>98</v>
      </c>
      <c r="B28" s="10" t="s">
        <v>118</v>
      </c>
      <c r="C28" s="15">
        <v>2</v>
      </c>
      <c r="D28" s="9">
        <v>98</v>
      </c>
      <c r="E28" s="3">
        <f t="shared" si="8"/>
        <v>87.283333333333331</v>
      </c>
      <c r="F28" s="3">
        <f t="shared" si="9"/>
        <v>88</v>
      </c>
      <c r="G28" s="3">
        <f t="shared" si="13"/>
        <v>87.7</v>
      </c>
      <c r="H28" s="5">
        <f t="shared" si="14"/>
        <v>94.333333333333329</v>
      </c>
      <c r="I28" s="3">
        <f t="shared" si="11"/>
        <v>87.999999999999872</v>
      </c>
      <c r="J28" s="5">
        <f t="shared" si="15"/>
        <v>96</v>
      </c>
      <c r="K28" s="3">
        <f t="shared" si="1"/>
        <v>10.716666666666669</v>
      </c>
      <c r="L28" s="3">
        <f t="shared" si="2"/>
        <v>-0.29999999999999716</v>
      </c>
      <c r="M28" s="3">
        <f t="shared" si="3"/>
        <v>7.0499999999999972</v>
      </c>
      <c r="N28" s="3">
        <f t="shared" si="4"/>
        <v>0.71666666666654066</v>
      </c>
      <c r="O28" s="3">
        <f t="shared" si="5"/>
        <v>0.95000000000013074</v>
      </c>
      <c r="P28" s="3">
        <f t="shared" si="6"/>
        <v>2.2999999999999972</v>
      </c>
    </row>
    <row r="29" spans="1:16" x14ac:dyDescent="0.25">
      <c r="A29" s="9" t="s">
        <v>99</v>
      </c>
      <c r="B29" s="10" t="s">
        <v>118</v>
      </c>
      <c r="C29" s="15">
        <v>2</v>
      </c>
      <c r="D29" s="9">
        <v>85</v>
      </c>
      <c r="E29" s="3">
        <f t="shared" si="8"/>
        <v>87.283333333333331</v>
      </c>
      <c r="F29" s="3">
        <f t="shared" si="9"/>
        <v>88</v>
      </c>
      <c r="G29" s="3">
        <f t="shared" si="13"/>
        <v>87.7</v>
      </c>
      <c r="H29" s="5">
        <f t="shared" si="14"/>
        <v>84</v>
      </c>
      <c r="I29" s="3">
        <f t="shared" si="11"/>
        <v>87.999999999999872</v>
      </c>
      <c r="J29" s="5">
        <f t="shared" si="15"/>
        <v>84.666666666666671</v>
      </c>
      <c r="K29" s="3">
        <f t="shared" si="1"/>
        <v>-2.2833333333333314</v>
      </c>
      <c r="L29" s="3">
        <f t="shared" si="2"/>
        <v>-0.29999999999999716</v>
      </c>
      <c r="M29" s="3">
        <f t="shared" si="3"/>
        <v>-3.2833333333333314</v>
      </c>
      <c r="N29" s="3">
        <f t="shared" si="4"/>
        <v>0.71666666666654066</v>
      </c>
      <c r="O29" s="3">
        <f t="shared" si="5"/>
        <v>-4.999999999986926E-2</v>
      </c>
      <c r="P29" s="3">
        <f t="shared" si="6"/>
        <v>0.63333333333332575</v>
      </c>
    </row>
    <row r="30" spans="1:16" x14ac:dyDescent="0.25">
      <c r="A30" s="9" t="s">
        <v>100</v>
      </c>
      <c r="B30" s="10" t="s">
        <v>118</v>
      </c>
      <c r="C30" s="15">
        <v>2</v>
      </c>
      <c r="D30" s="9">
        <v>85</v>
      </c>
      <c r="E30" s="3">
        <f t="shared" si="8"/>
        <v>87.283333333333331</v>
      </c>
      <c r="F30" s="3">
        <f t="shared" si="9"/>
        <v>88</v>
      </c>
      <c r="G30" s="3">
        <f t="shared" si="13"/>
        <v>87.7</v>
      </c>
      <c r="H30" s="5">
        <f t="shared" si="14"/>
        <v>85</v>
      </c>
      <c r="I30" s="3">
        <f t="shared" si="11"/>
        <v>87.999999999999872</v>
      </c>
      <c r="J30" s="5">
        <f t="shared" si="15"/>
        <v>86</v>
      </c>
      <c r="K30" s="3">
        <f t="shared" si="1"/>
        <v>-2.2833333333333314</v>
      </c>
      <c r="L30" s="3">
        <f t="shared" si="2"/>
        <v>-0.29999999999999716</v>
      </c>
      <c r="M30" s="3">
        <f t="shared" si="3"/>
        <v>-2.2833333333333314</v>
      </c>
      <c r="N30" s="3">
        <f t="shared" si="4"/>
        <v>0.71666666666654066</v>
      </c>
      <c r="O30" s="3">
        <f t="shared" si="5"/>
        <v>0.28333333333345934</v>
      </c>
      <c r="P30" s="3">
        <f t="shared" si="6"/>
        <v>-0.70000000000000284</v>
      </c>
    </row>
    <row r="31" spans="1:16" x14ac:dyDescent="0.25">
      <c r="A31" s="9" t="s">
        <v>101</v>
      </c>
      <c r="B31" s="10" t="s">
        <v>118</v>
      </c>
      <c r="C31" s="15">
        <v>2</v>
      </c>
      <c r="D31" s="9">
        <v>89</v>
      </c>
      <c r="E31" s="3">
        <f t="shared" si="8"/>
        <v>87.283333333333331</v>
      </c>
      <c r="F31" s="3">
        <f t="shared" si="9"/>
        <v>88</v>
      </c>
      <c r="G31" s="3">
        <f t="shared" si="13"/>
        <v>87.7</v>
      </c>
      <c r="H31" s="5">
        <f t="shared" si="14"/>
        <v>87.833333333333329</v>
      </c>
      <c r="I31" s="3">
        <f t="shared" si="11"/>
        <v>87.999999999999872</v>
      </c>
      <c r="J31" s="5">
        <f t="shared" si="15"/>
        <v>89</v>
      </c>
      <c r="K31" s="3">
        <f t="shared" si="1"/>
        <v>1.7166666666666686</v>
      </c>
      <c r="L31" s="3">
        <f t="shared" si="2"/>
        <v>-0.29999999999999716</v>
      </c>
      <c r="M31" s="3">
        <f t="shared" si="3"/>
        <v>0.54999999999999716</v>
      </c>
      <c r="N31" s="3">
        <f t="shared" si="4"/>
        <v>0.71666666666654066</v>
      </c>
      <c r="O31" s="3">
        <f t="shared" si="5"/>
        <v>0.45000000000013074</v>
      </c>
      <c r="P31" s="3">
        <f t="shared" si="6"/>
        <v>0.29999999999999716</v>
      </c>
    </row>
    <row r="32" spans="1:16" x14ac:dyDescent="0.25">
      <c r="A32" s="9" t="s">
        <v>102</v>
      </c>
      <c r="B32" s="10" t="s">
        <v>118</v>
      </c>
      <c r="C32" s="15">
        <v>2</v>
      </c>
      <c r="D32" s="9">
        <v>85</v>
      </c>
      <c r="E32" s="3">
        <f t="shared" si="8"/>
        <v>87.283333333333331</v>
      </c>
      <c r="F32" s="3">
        <f t="shared" si="9"/>
        <v>88</v>
      </c>
      <c r="G32" s="3">
        <f t="shared" si="13"/>
        <v>87.7</v>
      </c>
      <c r="H32" s="5">
        <f t="shared" si="14"/>
        <v>85</v>
      </c>
      <c r="I32" s="3">
        <f t="shared" si="11"/>
        <v>87.999999999999872</v>
      </c>
      <c r="J32" s="5">
        <f t="shared" si="15"/>
        <v>86</v>
      </c>
      <c r="K32" s="3">
        <f t="shared" si="1"/>
        <v>-2.2833333333333314</v>
      </c>
      <c r="L32" s="3">
        <f t="shared" si="2"/>
        <v>-0.29999999999999716</v>
      </c>
      <c r="M32" s="3">
        <f t="shared" si="3"/>
        <v>-2.2833333333333314</v>
      </c>
      <c r="N32" s="3">
        <f t="shared" si="4"/>
        <v>0.71666666666654066</v>
      </c>
      <c r="O32" s="3">
        <f t="shared" si="5"/>
        <v>0.28333333333345934</v>
      </c>
      <c r="P32" s="3">
        <f t="shared" si="6"/>
        <v>-0.70000000000000284</v>
      </c>
    </row>
    <row r="33" spans="1:16" x14ac:dyDescent="0.25">
      <c r="A33" s="9" t="s">
        <v>103</v>
      </c>
      <c r="B33" s="10" t="s">
        <v>118</v>
      </c>
      <c r="C33" s="15">
        <v>2</v>
      </c>
      <c r="D33" s="9">
        <v>85</v>
      </c>
      <c r="E33" s="3">
        <f t="shared" si="8"/>
        <v>87.283333333333331</v>
      </c>
      <c r="F33" s="3">
        <f t="shared" si="9"/>
        <v>88</v>
      </c>
      <c r="G33" s="3">
        <f t="shared" si="13"/>
        <v>87.7</v>
      </c>
      <c r="H33" s="5">
        <f t="shared" si="14"/>
        <v>83</v>
      </c>
      <c r="I33" s="3">
        <f t="shared" si="11"/>
        <v>87.999999999999872</v>
      </c>
      <c r="J33" s="5">
        <f t="shared" si="15"/>
        <v>83.333333333333329</v>
      </c>
      <c r="K33" s="3">
        <f t="shared" si="1"/>
        <v>-2.2833333333333314</v>
      </c>
      <c r="L33" s="3">
        <f t="shared" si="2"/>
        <v>-0.29999999999999716</v>
      </c>
      <c r="M33" s="3">
        <f t="shared" si="3"/>
        <v>-4.2833333333333314</v>
      </c>
      <c r="N33" s="3">
        <f t="shared" si="4"/>
        <v>0.71666666666654066</v>
      </c>
      <c r="O33" s="3">
        <f t="shared" si="5"/>
        <v>-0.38333333333321207</v>
      </c>
      <c r="P33" s="3">
        <f t="shared" si="6"/>
        <v>1.9666666666666686</v>
      </c>
    </row>
    <row r="34" spans="1:16" x14ac:dyDescent="0.25">
      <c r="A34" s="9" t="s">
        <v>104</v>
      </c>
      <c r="B34" s="10" t="s">
        <v>118</v>
      </c>
      <c r="C34" s="15">
        <v>2</v>
      </c>
      <c r="D34" s="9">
        <v>85</v>
      </c>
      <c r="E34" s="3">
        <f t="shared" si="8"/>
        <v>87.283333333333331</v>
      </c>
      <c r="F34" s="3">
        <f t="shared" si="9"/>
        <v>88</v>
      </c>
      <c r="G34" s="3">
        <f t="shared" si="13"/>
        <v>87.7</v>
      </c>
      <c r="H34" s="5">
        <f t="shared" si="14"/>
        <v>84.666666666666671</v>
      </c>
      <c r="I34" s="3">
        <f t="shared" si="11"/>
        <v>87.999999999999872</v>
      </c>
      <c r="J34" s="5">
        <f t="shared" si="15"/>
        <v>85</v>
      </c>
      <c r="K34" s="3">
        <f t="shared" si="1"/>
        <v>-2.2833333333333314</v>
      </c>
      <c r="L34" s="3">
        <f t="shared" si="2"/>
        <v>-0.29999999999999716</v>
      </c>
      <c r="M34" s="3">
        <f t="shared" si="3"/>
        <v>-2.61666666666666</v>
      </c>
      <c r="N34" s="3">
        <f t="shared" si="4"/>
        <v>0.71666666666654066</v>
      </c>
      <c r="O34" s="3">
        <f t="shared" si="5"/>
        <v>-0.38333333333321207</v>
      </c>
      <c r="P34" s="3">
        <f t="shared" si="6"/>
        <v>0.29999999999999716</v>
      </c>
    </row>
    <row r="35" spans="1:16" x14ac:dyDescent="0.25">
      <c r="A35" s="9" t="s">
        <v>105</v>
      </c>
      <c r="B35" s="10" t="s">
        <v>118</v>
      </c>
      <c r="C35" s="15">
        <v>2</v>
      </c>
      <c r="D35" s="9">
        <v>87</v>
      </c>
      <c r="E35" s="3">
        <f t="shared" si="8"/>
        <v>87.283333333333331</v>
      </c>
      <c r="F35" s="3">
        <f t="shared" si="9"/>
        <v>88</v>
      </c>
      <c r="G35" s="3">
        <f t="shared" si="13"/>
        <v>87.7</v>
      </c>
      <c r="H35" s="5">
        <f t="shared" si="14"/>
        <v>89.833333333333329</v>
      </c>
      <c r="I35" s="3">
        <f t="shared" si="11"/>
        <v>87.999999999999872</v>
      </c>
      <c r="J35" s="5">
        <f t="shared" si="15"/>
        <v>90</v>
      </c>
      <c r="K35" s="3">
        <f t="shared" si="1"/>
        <v>-0.28333333333333144</v>
      </c>
      <c r="L35" s="3">
        <f t="shared" si="2"/>
        <v>-0.29999999999999716</v>
      </c>
      <c r="M35" s="3">
        <f t="shared" si="3"/>
        <v>2.5499999999999972</v>
      </c>
      <c r="N35" s="3">
        <f t="shared" si="4"/>
        <v>0.71666666666654066</v>
      </c>
      <c r="O35" s="3">
        <f t="shared" si="5"/>
        <v>-0.54999999999986926</v>
      </c>
      <c r="P35" s="3">
        <f t="shared" si="6"/>
        <v>-2.7000000000000028</v>
      </c>
    </row>
    <row r="36" spans="1:16" x14ac:dyDescent="0.25">
      <c r="A36" s="9" t="s">
        <v>106</v>
      </c>
      <c r="B36" s="10" t="s">
        <v>118</v>
      </c>
      <c r="C36" s="15">
        <v>2</v>
      </c>
      <c r="D36" s="9">
        <v>92</v>
      </c>
      <c r="E36" s="3">
        <f t="shared" si="8"/>
        <v>87.283333333333331</v>
      </c>
      <c r="F36" s="3">
        <f t="shared" si="9"/>
        <v>88</v>
      </c>
      <c r="G36" s="3">
        <f t="shared" si="13"/>
        <v>87.7</v>
      </c>
      <c r="H36" s="5">
        <f t="shared" si="14"/>
        <v>90.833333333333329</v>
      </c>
      <c r="I36" s="3">
        <f t="shared" si="11"/>
        <v>87.999999999999872</v>
      </c>
      <c r="J36" s="5">
        <f t="shared" si="15"/>
        <v>91.666666666666671</v>
      </c>
      <c r="K36" s="3">
        <f t="shared" si="1"/>
        <v>4.7166666666666686</v>
      </c>
      <c r="L36" s="3">
        <f t="shared" si="2"/>
        <v>-0.29999999999999716</v>
      </c>
      <c r="M36" s="3">
        <f t="shared" si="3"/>
        <v>3.5499999999999972</v>
      </c>
      <c r="N36" s="3">
        <f t="shared" si="4"/>
        <v>0.71666666666654066</v>
      </c>
      <c r="O36" s="3">
        <f t="shared" si="5"/>
        <v>0.11666666666680214</v>
      </c>
      <c r="P36" s="3">
        <f t="shared" si="6"/>
        <v>0.63333333333332575</v>
      </c>
    </row>
    <row r="37" spans="1:16" x14ac:dyDescent="0.25">
      <c r="A37" s="9" t="s">
        <v>107</v>
      </c>
      <c r="B37" s="10" t="s">
        <v>118</v>
      </c>
      <c r="C37" s="15">
        <v>2</v>
      </c>
      <c r="D37" s="9">
        <v>89</v>
      </c>
      <c r="E37" s="3">
        <f t="shared" si="8"/>
        <v>87.283333333333331</v>
      </c>
      <c r="F37" s="3">
        <f t="shared" si="9"/>
        <v>88</v>
      </c>
      <c r="G37" s="3">
        <f t="shared" si="13"/>
        <v>87.7</v>
      </c>
      <c r="H37" s="5">
        <f t="shared" si="14"/>
        <v>91.5</v>
      </c>
      <c r="I37" s="3">
        <f t="shared" si="11"/>
        <v>87.999999999999872</v>
      </c>
      <c r="J37" s="5">
        <f t="shared" si="15"/>
        <v>93</v>
      </c>
      <c r="K37" s="3">
        <f t="shared" si="1"/>
        <v>1.7166666666666686</v>
      </c>
      <c r="L37" s="3">
        <f t="shared" si="2"/>
        <v>-0.29999999999999716</v>
      </c>
      <c r="M37" s="3">
        <f t="shared" si="3"/>
        <v>4.2166666666666686</v>
      </c>
      <c r="N37" s="3">
        <f t="shared" si="4"/>
        <v>0.71666666666654066</v>
      </c>
      <c r="O37" s="3">
        <f t="shared" si="5"/>
        <v>0.78333333333345934</v>
      </c>
      <c r="P37" s="3">
        <f t="shared" si="6"/>
        <v>-3.7000000000000028</v>
      </c>
    </row>
    <row r="38" spans="1:16" x14ac:dyDescent="0.25">
      <c r="A38" s="9" t="s">
        <v>108</v>
      </c>
      <c r="B38" s="10" t="s">
        <v>118</v>
      </c>
      <c r="C38" s="15">
        <v>2</v>
      </c>
      <c r="D38" s="9">
        <v>85</v>
      </c>
      <c r="E38" s="3">
        <f t="shared" si="8"/>
        <v>87.283333333333331</v>
      </c>
      <c r="F38" s="3">
        <f t="shared" si="9"/>
        <v>88</v>
      </c>
      <c r="G38" s="3">
        <f t="shared" si="13"/>
        <v>87.7</v>
      </c>
      <c r="H38" s="5">
        <f t="shared" si="14"/>
        <v>85</v>
      </c>
      <c r="I38" s="3">
        <f t="shared" si="11"/>
        <v>87.999999999999872</v>
      </c>
      <c r="J38" s="5">
        <f t="shared" si="15"/>
        <v>84.666666666666671</v>
      </c>
      <c r="K38" s="3">
        <f t="shared" si="1"/>
        <v>-2.2833333333333314</v>
      </c>
      <c r="L38" s="3">
        <f t="shared" si="2"/>
        <v>-0.29999999999999716</v>
      </c>
      <c r="M38" s="3">
        <f t="shared" si="3"/>
        <v>-2.2833333333333314</v>
      </c>
      <c r="N38" s="3">
        <f t="shared" si="4"/>
        <v>0.71666666666654066</v>
      </c>
      <c r="O38" s="3">
        <f t="shared" si="5"/>
        <v>-1.0499999999998693</v>
      </c>
      <c r="P38" s="3">
        <f t="shared" si="6"/>
        <v>0.63333333333332575</v>
      </c>
    </row>
    <row r="39" spans="1:16" x14ac:dyDescent="0.25">
      <c r="A39" s="9" t="s">
        <v>109</v>
      </c>
      <c r="B39" s="10" t="s">
        <v>118</v>
      </c>
      <c r="C39" s="15">
        <v>2</v>
      </c>
      <c r="D39" s="9">
        <v>95</v>
      </c>
      <c r="E39" s="3">
        <f t="shared" si="8"/>
        <v>87.283333333333331</v>
      </c>
      <c r="F39" s="3">
        <f t="shared" si="9"/>
        <v>88</v>
      </c>
      <c r="G39" s="3">
        <f t="shared" si="13"/>
        <v>87.7</v>
      </c>
      <c r="H39" s="5">
        <f t="shared" si="14"/>
        <v>92</v>
      </c>
      <c r="I39" s="3">
        <f t="shared" si="11"/>
        <v>87.999999999999872</v>
      </c>
      <c r="J39" s="5">
        <f t="shared" si="15"/>
        <v>92.666666666666671</v>
      </c>
      <c r="K39" s="3">
        <f t="shared" si="1"/>
        <v>7.7166666666666686</v>
      </c>
      <c r="L39" s="3">
        <f t="shared" si="2"/>
        <v>-0.29999999999999716</v>
      </c>
      <c r="M39" s="3">
        <f t="shared" si="3"/>
        <v>4.7166666666666686</v>
      </c>
      <c r="N39" s="3">
        <f t="shared" si="4"/>
        <v>0.71666666666654066</v>
      </c>
      <c r="O39" s="3">
        <f t="shared" si="5"/>
        <v>-4.999999999986926E-2</v>
      </c>
      <c r="P39" s="3">
        <f t="shared" si="6"/>
        <v>2.6333333333333258</v>
      </c>
    </row>
    <row r="40" spans="1:16" x14ac:dyDescent="0.25">
      <c r="A40" s="9" t="s">
        <v>110</v>
      </c>
      <c r="B40" s="10" t="s">
        <v>118</v>
      </c>
      <c r="C40" s="15">
        <v>2</v>
      </c>
      <c r="D40" s="9">
        <v>90</v>
      </c>
      <c r="E40" s="3">
        <f t="shared" si="8"/>
        <v>87.283333333333331</v>
      </c>
      <c r="F40" s="3">
        <f t="shared" si="9"/>
        <v>88</v>
      </c>
      <c r="G40" s="3">
        <f t="shared" si="13"/>
        <v>87.7</v>
      </c>
      <c r="H40" s="5">
        <f t="shared" si="14"/>
        <v>89.166666666666671</v>
      </c>
      <c r="I40" s="3">
        <f t="shared" si="11"/>
        <v>87.999999999999872</v>
      </c>
      <c r="J40" s="5">
        <f t="shared" si="15"/>
        <v>89</v>
      </c>
      <c r="K40" s="3">
        <f t="shared" si="1"/>
        <v>2.7166666666666686</v>
      </c>
      <c r="L40" s="3">
        <f t="shared" si="2"/>
        <v>-0.29999999999999716</v>
      </c>
      <c r="M40" s="3">
        <f t="shared" si="3"/>
        <v>1.88333333333334</v>
      </c>
      <c r="N40" s="3">
        <f t="shared" si="4"/>
        <v>0.71666666666654066</v>
      </c>
      <c r="O40" s="3">
        <f t="shared" si="5"/>
        <v>-0.88333333333321207</v>
      </c>
      <c r="P40" s="3">
        <f t="shared" si="6"/>
        <v>1.2999999999999972</v>
      </c>
    </row>
    <row r="41" spans="1:16" x14ac:dyDescent="0.25">
      <c r="A41" s="9" t="s">
        <v>111</v>
      </c>
      <c r="B41" s="10" t="s">
        <v>118</v>
      </c>
      <c r="C41" s="15">
        <v>2</v>
      </c>
      <c r="D41" s="9">
        <v>85</v>
      </c>
      <c r="E41" s="3">
        <f t="shared" si="8"/>
        <v>87.283333333333331</v>
      </c>
      <c r="F41" s="3">
        <f t="shared" si="9"/>
        <v>88</v>
      </c>
      <c r="G41" s="3">
        <f t="shared" si="13"/>
        <v>87.7</v>
      </c>
      <c r="H41" s="5">
        <f t="shared" si="14"/>
        <v>84.666666666666671</v>
      </c>
      <c r="I41" s="3">
        <f t="shared" si="11"/>
        <v>87.999999999999872</v>
      </c>
      <c r="J41" s="5">
        <f t="shared" si="15"/>
        <v>85.333333333333329</v>
      </c>
      <c r="K41" s="3">
        <f t="shared" si="1"/>
        <v>-2.2833333333333314</v>
      </c>
      <c r="L41" s="3">
        <f t="shared" si="2"/>
        <v>-0.29999999999999716</v>
      </c>
      <c r="M41" s="3">
        <f t="shared" si="3"/>
        <v>-2.61666666666666</v>
      </c>
      <c r="N41" s="3">
        <f t="shared" si="4"/>
        <v>0.71666666666654066</v>
      </c>
      <c r="O41" s="3">
        <f t="shared" si="5"/>
        <v>-4.9999999999883471E-2</v>
      </c>
      <c r="P41" s="3">
        <f t="shared" si="6"/>
        <v>-3.3333333333331439E-2</v>
      </c>
    </row>
    <row r="42" spans="1:16" x14ac:dyDescent="0.25">
      <c r="A42" s="14" t="s">
        <v>112</v>
      </c>
      <c r="B42" s="11" t="s">
        <v>118</v>
      </c>
      <c r="C42" s="17">
        <v>2</v>
      </c>
      <c r="D42" s="14">
        <v>92</v>
      </c>
      <c r="E42" s="3">
        <f t="shared" si="8"/>
        <v>87.283333333333331</v>
      </c>
      <c r="F42" s="3">
        <f t="shared" si="9"/>
        <v>88</v>
      </c>
      <c r="G42" s="3">
        <f t="shared" si="13"/>
        <v>87.7</v>
      </c>
      <c r="H42" s="5">
        <f t="shared" si="14"/>
        <v>92.166666666666671</v>
      </c>
      <c r="I42" s="3">
        <f t="shared" si="11"/>
        <v>87.999999999999872</v>
      </c>
      <c r="J42" s="5">
        <f t="shared" si="15"/>
        <v>93.666666666666671</v>
      </c>
      <c r="K42" s="3">
        <f t="shared" si="1"/>
        <v>4.7166666666666686</v>
      </c>
      <c r="L42" s="3">
        <f t="shared" si="2"/>
        <v>-0.29999999999999716</v>
      </c>
      <c r="M42" s="3">
        <f t="shared" si="3"/>
        <v>4.88333333333334</v>
      </c>
      <c r="N42" s="3">
        <f t="shared" si="4"/>
        <v>0.71666666666654066</v>
      </c>
      <c r="O42" s="3">
        <f t="shared" si="5"/>
        <v>0.78333333333345934</v>
      </c>
      <c r="P42" s="3">
        <f t="shared" si="6"/>
        <v>-1.3666666666666742</v>
      </c>
    </row>
    <row r="43" spans="1:16" x14ac:dyDescent="0.25">
      <c r="A43" s="9" t="s">
        <v>93</v>
      </c>
      <c r="B43" s="10" t="s">
        <v>118</v>
      </c>
      <c r="C43" s="15">
        <v>3</v>
      </c>
      <c r="D43" s="9">
        <v>91</v>
      </c>
      <c r="E43" s="3">
        <f t="shared" si="8"/>
        <v>87.283333333333331</v>
      </c>
      <c r="F43" s="3">
        <f t="shared" si="9"/>
        <v>88</v>
      </c>
      <c r="G43" s="3">
        <f t="shared" ref="G43" si="16">AVERAGE(D43:D62)</f>
        <v>89.2</v>
      </c>
      <c r="H43" s="5">
        <f t="shared" si="14"/>
        <v>92.166666666666671</v>
      </c>
      <c r="I43" s="3">
        <f t="shared" si="11"/>
        <v>87.999999999999872</v>
      </c>
      <c r="J43" s="5">
        <f t="shared" si="15"/>
        <v>94</v>
      </c>
      <c r="K43" s="3">
        <f t="shared" si="1"/>
        <v>3.7166666666666686</v>
      </c>
      <c r="L43" s="3">
        <f t="shared" si="2"/>
        <v>1.2000000000000028</v>
      </c>
      <c r="M43" s="3">
        <f t="shared" si="3"/>
        <v>4.88333333333334</v>
      </c>
      <c r="N43" s="3">
        <f t="shared" si="4"/>
        <v>0.71666666666654066</v>
      </c>
      <c r="O43" s="3">
        <f t="shared" si="5"/>
        <v>1.1166666666667879</v>
      </c>
      <c r="P43" s="3">
        <f t="shared" si="6"/>
        <v>-4.2000000000000028</v>
      </c>
    </row>
    <row r="44" spans="1:16" x14ac:dyDescent="0.25">
      <c r="A44" s="9" t="s">
        <v>94</v>
      </c>
      <c r="B44" s="10" t="s">
        <v>118</v>
      </c>
      <c r="C44" s="15">
        <v>3</v>
      </c>
      <c r="D44" s="9">
        <v>87</v>
      </c>
      <c r="E44" s="3">
        <f t="shared" si="8"/>
        <v>87.283333333333331</v>
      </c>
      <c r="F44" s="3">
        <f t="shared" si="9"/>
        <v>88</v>
      </c>
      <c r="G44" s="3">
        <f t="shared" ref="G44:G75" si="17">G43</f>
        <v>89.2</v>
      </c>
      <c r="H44" s="5">
        <f t="shared" si="14"/>
        <v>84.166666666666671</v>
      </c>
      <c r="I44" s="3">
        <f t="shared" si="11"/>
        <v>87.999999999999872</v>
      </c>
      <c r="J44" s="5">
        <f t="shared" si="15"/>
        <v>84.666666666666671</v>
      </c>
      <c r="K44" s="3">
        <f t="shared" si="1"/>
        <v>-0.28333333333333144</v>
      </c>
      <c r="L44" s="3">
        <f t="shared" si="2"/>
        <v>1.2000000000000028</v>
      </c>
      <c r="M44" s="3">
        <f t="shared" si="3"/>
        <v>-3.11666666666666</v>
      </c>
      <c r="N44" s="3">
        <f t="shared" si="4"/>
        <v>0.71666666666654066</v>
      </c>
      <c r="O44" s="3">
        <f t="shared" si="5"/>
        <v>-0.21666666666654066</v>
      </c>
      <c r="P44" s="3">
        <f t="shared" si="6"/>
        <v>1.1333333333333258</v>
      </c>
    </row>
    <row r="45" spans="1:16" x14ac:dyDescent="0.25">
      <c r="A45" s="9" t="s">
        <v>95</v>
      </c>
      <c r="B45" s="10" t="s">
        <v>118</v>
      </c>
      <c r="C45" s="15">
        <v>3</v>
      </c>
      <c r="D45" s="9">
        <v>83</v>
      </c>
      <c r="E45" s="3">
        <f t="shared" si="8"/>
        <v>87.283333333333331</v>
      </c>
      <c r="F45" s="3">
        <f t="shared" si="9"/>
        <v>88</v>
      </c>
      <c r="G45" s="3">
        <f t="shared" si="13"/>
        <v>89.2</v>
      </c>
      <c r="H45" s="5">
        <f t="shared" si="14"/>
        <v>84.333333333333329</v>
      </c>
      <c r="I45" s="3">
        <f t="shared" si="11"/>
        <v>87.999999999999872</v>
      </c>
      <c r="J45" s="5">
        <f t="shared" si="15"/>
        <v>84.666666666666671</v>
      </c>
      <c r="K45" s="3">
        <f t="shared" si="1"/>
        <v>-4.2833333333333314</v>
      </c>
      <c r="L45" s="3">
        <f t="shared" si="2"/>
        <v>1.2000000000000028</v>
      </c>
      <c r="M45" s="3">
        <f t="shared" si="3"/>
        <v>-2.9500000000000028</v>
      </c>
      <c r="N45" s="3">
        <f t="shared" si="4"/>
        <v>0.71666666666654066</v>
      </c>
      <c r="O45" s="3">
        <f t="shared" si="5"/>
        <v>-0.38333333333319786</v>
      </c>
      <c r="P45" s="3">
        <f t="shared" si="6"/>
        <v>-2.8666666666666742</v>
      </c>
    </row>
    <row r="46" spans="1:16" x14ac:dyDescent="0.25">
      <c r="A46" s="9" t="s">
        <v>96</v>
      </c>
      <c r="B46" s="10" t="s">
        <v>118</v>
      </c>
      <c r="C46" s="15">
        <v>3</v>
      </c>
      <c r="D46" s="9">
        <v>87</v>
      </c>
      <c r="E46" s="3">
        <f t="shared" si="8"/>
        <v>87.283333333333331</v>
      </c>
      <c r="F46" s="3">
        <f t="shared" si="9"/>
        <v>88</v>
      </c>
      <c r="G46" s="3">
        <f t="shared" si="13"/>
        <v>89.2</v>
      </c>
      <c r="H46" s="5">
        <f t="shared" si="14"/>
        <v>84.5</v>
      </c>
      <c r="I46" s="3">
        <f t="shared" si="11"/>
        <v>87.999999999999872</v>
      </c>
      <c r="J46" s="5">
        <f t="shared" si="15"/>
        <v>85.666666666666671</v>
      </c>
      <c r="K46" s="3">
        <f t="shared" si="1"/>
        <v>-0.28333333333333144</v>
      </c>
      <c r="L46" s="3">
        <f t="shared" si="2"/>
        <v>1.2000000000000028</v>
      </c>
      <c r="M46" s="3">
        <f t="shared" si="3"/>
        <v>-2.7833333333333314</v>
      </c>
      <c r="N46" s="3">
        <f t="shared" si="4"/>
        <v>0.71666666666654066</v>
      </c>
      <c r="O46" s="3">
        <f t="shared" si="5"/>
        <v>0.45000000000013074</v>
      </c>
      <c r="P46" s="3">
        <f t="shared" si="6"/>
        <v>0.13333333333332575</v>
      </c>
    </row>
    <row r="47" spans="1:16" x14ac:dyDescent="0.25">
      <c r="A47" s="9" t="s">
        <v>97</v>
      </c>
      <c r="B47" s="10" t="s">
        <v>118</v>
      </c>
      <c r="C47" s="15">
        <v>3</v>
      </c>
      <c r="D47" s="9">
        <v>81</v>
      </c>
      <c r="E47" s="3">
        <f t="shared" si="8"/>
        <v>87.283333333333331</v>
      </c>
      <c r="F47" s="3">
        <f t="shared" si="9"/>
        <v>88</v>
      </c>
      <c r="G47" s="3">
        <f t="shared" si="13"/>
        <v>89.2</v>
      </c>
      <c r="H47" s="5">
        <f t="shared" si="14"/>
        <v>81.5</v>
      </c>
      <c r="I47" s="3">
        <f t="shared" si="11"/>
        <v>87.999999999999872</v>
      </c>
      <c r="J47" s="5">
        <f t="shared" si="15"/>
        <v>81</v>
      </c>
      <c r="K47" s="3">
        <f t="shared" si="1"/>
        <v>-6.2833333333333314</v>
      </c>
      <c r="L47" s="3">
        <f t="shared" si="2"/>
        <v>1.2000000000000028</v>
      </c>
      <c r="M47" s="3">
        <f t="shared" si="3"/>
        <v>-5.7833333333333314</v>
      </c>
      <c r="N47" s="3">
        <f t="shared" si="4"/>
        <v>0.71666666666654066</v>
      </c>
      <c r="O47" s="3">
        <f t="shared" si="5"/>
        <v>-1.2166666666665407</v>
      </c>
      <c r="P47" s="3">
        <f t="shared" si="6"/>
        <v>-1.2000000000000028</v>
      </c>
    </row>
    <row r="48" spans="1:16" x14ac:dyDescent="0.25">
      <c r="A48" s="9" t="s">
        <v>98</v>
      </c>
      <c r="B48" s="10" t="s">
        <v>118</v>
      </c>
      <c r="C48" s="15">
        <v>3</v>
      </c>
      <c r="D48" s="9">
        <v>95</v>
      </c>
      <c r="E48" s="3">
        <f t="shared" si="8"/>
        <v>87.283333333333331</v>
      </c>
      <c r="F48" s="3">
        <f t="shared" si="9"/>
        <v>88</v>
      </c>
      <c r="G48" s="3">
        <f t="shared" si="13"/>
        <v>89.2</v>
      </c>
      <c r="H48" s="5">
        <f t="shared" si="14"/>
        <v>94.333333333333329</v>
      </c>
      <c r="I48" s="3">
        <f t="shared" si="11"/>
        <v>87.999999999999872</v>
      </c>
      <c r="J48" s="5">
        <f t="shared" si="15"/>
        <v>96</v>
      </c>
      <c r="K48" s="3">
        <f t="shared" si="1"/>
        <v>7.7166666666666686</v>
      </c>
      <c r="L48" s="3">
        <f t="shared" si="2"/>
        <v>1.2000000000000028</v>
      </c>
      <c r="M48" s="3">
        <f t="shared" si="3"/>
        <v>7.0499999999999972</v>
      </c>
      <c r="N48" s="3">
        <f t="shared" si="4"/>
        <v>0.71666666666654066</v>
      </c>
      <c r="O48" s="3">
        <f t="shared" si="5"/>
        <v>0.95000000000013074</v>
      </c>
      <c r="P48" s="3">
        <f t="shared" si="6"/>
        <v>-2.2000000000000028</v>
      </c>
    </row>
    <row r="49" spans="1:16" x14ac:dyDescent="0.25">
      <c r="A49" s="9" t="s">
        <v>99</v>
      </c>
      <c r="B49" s="10" t="s">
        <v>118</v>
      </c>
      <c r="C49" s="15">
        <v>3</v>
      </c>
      <c r="D49" s="9">
        <v>85</v>
      </c>
      <c r="E49" s="3">
        <f t="shared" si="8"/>
        <v>87.283333333333331</v>
      </c>
      <c r="F49" s="3">
        <f t="shared" si="9"/>
        <v>88</v>
      </c>
      <c r="G49" s="3">
        <f t="shared" si="13"/>
        <v>89.2</v>
      </c>
      <c r="H49" s="5">
        <f t="shared" si="14"/>
        <v>84</v>
      </c>
      <c r="I49" s="3">
        <f t="shared" si="11"/>
        <v>87.999999999999872</v>
      </c>
      <c r="J49" s="5">
        <f t="shared" si="15"/>
        <v>84.666666666666671</v>
      </c>
      <c r="K49" s="3">
        <f t="shared" si="1"/>
        <v>-2.2833333333333314</v>
      </c>
      <c r="L49" s="3">
        <f t="shared" si="2"/>
        <v>1.2000000000000028</v>
      </c>
      <c r="M49" s="3">
        <f t="shared" si="3"/>
        <v>-3.2833333333333314</v>
      </c>
      <c r="N49" s="3">
        <f t="shared" si="4"/>
        <v>0.71666666666654066</v>
      </c>
      <c r="O49" s="3">
        <f t="shared" si="5"/>
        <v>-4.999999999986926E-2</v>
      </c>
      <c r="P49" s="3">
        <f t="shared" si="6"/>
        <v>-0.86666666666667425</v>
      </c>
    </row>
    <row r="50" spans="1:16" x14ac:dyDescent="0.25">
      <c r="A50" s="9" t="s">
        <v>100</v>
      </c>
      <c r="B50" s="10" t="s">
        <v>118</v>
      </c>
      <c r="C50" s="15">
        <v>3</v>
      </c>
      <c r="D50" s="9">
        <v>87</v>
      </c>
      <c r="E50" s="3">
        <f t="shared" si="8"/>
        <v>87.283333333333331</v>
      </c>
      <c r="F50" s="3">
        <f t="shared" si="9"/>
        <v>88</v>
      </c>
      <c r="G50" s="3">
        <f t="shared" si="13"/>
        <v>89.2</v>
      </c>
      <c r="H50" s="5">
        <f t="shared" si="14"/>
        <v>85</v>
      </c>
      <c r="I50" s="3">
        <f t="shared" si="11"/>
        <v>87.999999999999872</v>
      </c>
      <c r="J50" s="5">
        <f t="shared" si="15"/>
        <v>86</v>
      </c>
      <c r="K50" s="3">
        <f t="shared" si="1"/>
        <v>-0.28333333333333144</v>
      </c>
      <c r="L50" s="3">
        <f t="shared" si="2"/>
        <v>1.2000000000000028</v>
      </c>
      <c r="M50" s="3">
        <f t="shared" si="3"/>
        <v>-2.2833333333333314</v>
      </c>
      <c r="N50" s="3">
        <f t="shared" si="4"/>
        <v>0.71666666666654066</v>
      </c>
      <c r="O50" s="3">
        <f t="shared" si="5"/>
        <v>0.28333333333345934</v>
      </c>
      <c r="P50" s="3">
        <f t="shared" si="6"/>
        <v>-0.20000000000000284</v>
      </c>
    </row>
    <row r="51" spans="1:16" x14ac:dyDescent="0.25">
      <c r="A51" s="9" t="s">
        <v>101</v>
      </c>
      <c r="B51" s="10" t="s">
        <v>118</v>
      </c>
      <c r="C51" s="15">
        <v>3</v>
      </c>
      <c r="D51" s="9">
        <v>91</v>
      </c>
      <c r="E51" s="3">
        <f t="shared" si="8"/>
        <v>87.283333333333331</v>
      </c>
      <c r="F51" s="3">
        <f t="shared" si="9"/>
        <v>88</v>
      </c>
      <c r="G51" s="3">
        <f t="shared" si="13"/>
        <v>89.2</v>
      </c>
      <c r="H51" s="5">
        <f t="shared" si="14"/>
        <v>87.833333333333329</v>
      </c>
      <c r="I51" s="3">
        <f t="shared" si="11"/>
        <v>87.999999999999872</v>
      </c>
      <c r="J51" s="5">
        <f t="shared" si="15"/>
        <v>89</v>
      </c>
      <c r="K51" s="3">
        <f t="shared" si="1"/>
        <v>3.7166666666666686</v>
      </c>
      <c r="L51" s="3">
        <f t="shared" si="2"/>
        <v>1.2000000000000028</v>
      </c>
      <c r="M51" s="3">
        <f t="shared" si="3"/>
        <v>0.54999999999999716</v>
      </c>
      <c r="N51" s="3">
        <f t="shared" si="4"/>
        <v>0.71666666666654066</v>
      </c>
      <c r="O51" s="3">
        <f t="shared" si="5"/>
        <v>0.45000000000013074</v>
      </c>
      <c r="P51" s="3">
        <f t="shared" si="6"/>
        <v>0.79999999999999716</v>
      </c>
    </row>
    <row r="52" spans="1:16" x14ac:dyDescent="0.25">
      <c r="A52" s="9" t="s">
        <v>102</v>
      </c>
      <c r="B52" s="10" t="s">
        <v>118</v>
      </c>
      <c r="C52" s="15">
        <v>3</v>
      </c>
      <c r="D52" s="9">
        <v>89</v>
      </c>
      <c r="E52" s="3">
        <f t="shared" si="8"/>
        <v>87.283333333333331</v>
      </c>
      <c r="F52" s="3">
        <f t="shared" si="9"/>
        <v>88</v>
      </c>
      <c r="G52" s="3">
        <f t="shared" si="13"/>
        <v>89.2</v>
      </c>
      <c r="H52" s="5">
        <f t="shared" si="14"/>
        <v>85</v>
      </c>
      <c r="I52" s="3">
        <f t="shared" si="11"/>
        <v>87.999999999999872</v>
      </c>
      <c r="J52" s="5">
        <f t="shared" si="15"/>
        <v>86</v>
      </c>
      <c r="K52" s="3">
        <f t="shared" si="1"/>
        <v>1.7166666666666686</v>
      </c>
      <c r="L52" s="3">
        <f t="shared" si="2"/>
        <v>1.2000000000000028</v>
      </c>
      <c r="M52" s="3">
        <f t="shared" si="3"/>
        <v>-2.2833333333333314</v>
      </c>
      <c r="N52" s="3">
        <f t="shared" si="4"/>
        <v>0.71666666666654066</v>
      </c>
      <c r="O52" s="3">
        <f t="shared" si="5"/>
        <v>0.28333333333345934</v>
      </c>
      <c r="P52" s="3">
        <f t="shared" si="6"/>
        <v>1.7999999999999972</v>
      </c>
    </row>
    <row r="53" spans="1:16" x14ac:dyDescent="0.25">
      <c r="A53" s="9" t="s">
        <v>103</v>
      </c>
      <c r="B53" s="10" t="s">
        <v>118</v>
      </c>
      <c r="C53" s="15">
        <v>3</v>
      </c>
      <c r="D53" s="9">
        <v>83</v>
      </c>
      <c r="E53" s="3">
        <f t="shared" si="8"/>
        <v>87.283333333333331</v>
      </c>
      <c r="F53" s="3">
        <f t="shared" si="9"/>
        <v>88</v>
      </c>
      <c r="G53" s="3">
        <f t="shared" si="13"/>
        <v>89.2</v>
      </c>
      <c r="H53" s="5">
        <f t="shared" si="14"/>
        <v>83</v>
      </c>
      <c r="I53" s="3">
        <f t="shared" si="11"/>
        <v>87.999999999999872</v>
      </c>
      <c r="J53" s="5">
        <f t="shared" si="15"/>
        <v>83.333333333333329</v>
      </c>
      <c r="K53" s="3">
        <f t="shared" si="1"/>
        <v>-4.2833333333333314</v>
      </c>
      <c r="L53" s="3">
        <f t="shared" si="2"/>
        <v>1.2000000000000028</v>
      </c>
      <c r="M53" s="3">
        <f t="shared" si="3"/>
        <v>-4.2833333333333314</v>
      </c>
      <c r="N53" s="3">
        <f t="shared" si="4"/>
        <v>0.71666666666654066</v>
      </c>
      <c r="O53" s="3">
        <f t="shared" si="5"/>
        <v>-0.38333333333321207</v>
      </c>
      <c r="P53" s="3">
        <f t="shared" si="6"/>
        <v>-1.5333333333333314</v>
      </c>
    </row>
    <row r="54" spans="1:16" x14ac:dyDescent="0.25">
      <c r="A54" s="9" t="s">
        <v>104</v>
      </c>
      <c r="B54" s="10" t="s">
        <v>118</v>
      </c>
      <c r="C54" s="15">
        <v>3</v>
      </c>
      <c r="D54" s="9">
        <v>87</v>
      </c>
      <c r="E54" s="3">
        <f t="shared" si="8"/>
        <v>87.283333333333331</v>
      </c>
      <c r="F54" s="3">
        <f t="shared" si="9"/>
        <v>88</v>
      </c>
      <c r="G54" s="3">
        <f t="shared" si="13"/>
        <v>89.2</v>
      </c>
      <c r="H54" s="5">
        <f t="shared" si="14"/>
        <v>84.666666666666671</v>
      </c>
      <c r="I54" s="3">
        <f t="shared" si="11"/>
        <v>87.999999999999872</v>
      </c>
      <c r="J54" s="5">
        <f t="shared" si="15"/>
        <v>85</v>
      </c>
      <c r="K54" s="3">
        <f t="shared" si="1"/>
        <v>-0.28333333333333144</v>
      </c>
      <c r="L54" s="3">
        <f t="shared" si="2"/>
        <v>1.2000000000000028</v>
      </c>
      <c r="M54" s="3">
        <f t="shared" si="3"/>
        <v>-2.61666666666666</v>
      </c>
      <c r="N54" s="3">
        <f t="shared" si="4"/>
        <v>0.71666666666654066</v>
      </c>
      <c r="O54" s="3">
        <f t="shared" si="5"/>
        <v>-0.38333333333321207</v>
      </c>
      <c r="P54" s="3">
        <f t="shared" si="6"/>
        <v>0.79999999999999716</v>
      </c>
    </row>
    <row r="55" spans="1:16" x14ac:dyDescent="0.25">
      <c r="A55" s="9" t="s">
        <v>105</v>
      </c>
      <c r="B55" s="10" t="s">
        <v>118</v>
      </c>
      <c r="C55" s="15">
        <v>3</v>
      </c>
      <c r="D55" s="9">
        <v>94</v>
      </c>
      <c r="E55" s="3">
        <f t="shared" si="8"/>
        <v>87.283333333333331</v>
      </c>
      <c r="F55" s="3">
        <f t="shared" si="9"/>
        <v>88</v>
      </c>
      <c r="G55" s="3">
        <f t="shared" si="13"/>
        <v>89.2</v>
      </c>
      <c r="H55" s="5">
        <f t="shared" si="14"/>
        <v>89.833333333333329</v>
      </c>
      <c r="I55" s="3">
        <f t="shared" si="11"/>
        <v>87.999999999999872</v>
      </c>
      <c r="J55" s="5">
        <f t="shared" si="15"/>
        <v>90</v>
      </c>
      <c r="K55" s="3">
        <f t="shared" si="1"/>
        <v>6.7166666666666686</v>
      </c>
      <c r="L55" s="3">
        <f t="shared" si="2"/>
        <v>1.2000000000000028</v>
      </c>
      <c r="M55" s="3">
        <f t="shared" si="3"/>
        <v>2.5499999999999972</v>
      </c>
      <c r="N55" s="3">
        <f t="shared" si="4"/>
        <v>0.71666666666654066</v>
      </c>
      <c r="O55" s="3">
        <f t="shared" si="5"/>
        <v>-0.54999999999986926</v>
      </c>
      <c r="P55" s="3">
        <f t="shared" si="6"/>
        <v>2.7999999999999972</v>
      </c>
    </row>
    <row r="56" spans="1:16" x14ac:dyDescent="0.25">
      <c r="A56" s="9" t="s">
        <v>106</v>
      </c>
      <c r="B56" s="10" t="s">
        <v>118</v>
      </c>
      <c r="C56" s="15">
        <v>3</v>
      </c>
      <c r="D56" s="9">
        <v>93</v>
      </c>
      <c r="E56" s="3">
        <f t="shared" si="8"/>
        <v>87.283333333333331</v>
      </c>
      <c r="F56" s="3">
        <f t="shared" si="9"/>
        <v>88</v>
      </c>
      <c r="G56" s="3">
        <f t="shared" si="13"/>
        <v>89.2</v>
      </c>
      <c r="H56" s="5">
        <f t="shared" si="14"/>
        <v>90.833333333333329</v>
      </c>
      <c r="I56" s="3">
        <f t="shared" si="11"/>
        <v>87.999999999999872</v>
      </c>
      <c r="J56" s="5">
        <f t="shared" si="15"/>
        <v>91.666666666666671</v>
      </c>
      <c r="K56" s="3">
        <f t="shared" si="1"/>
        <v>5.7166666666666686</v>
      </c>
      <c r="L56" s="3">
        <f t="shared" si="2"/>
        <v>1.2000000000000028</v>
      </c>
      <c r="M56" s="3">
        <f t="shared" si="3"/>
        <v>3.5499999999999972</v>
      </c>
      <c r="N56" s="3">
        <f t="shared" si="4"/>
        <v>0.71666666666654066</v>
      </c>
      <c r="O56" s="3">
        <f t="shared" si="5"/>
        <v>0.11666666666680214</v>
      </c>
      <c r="P56" s="3">
        <f t="shared" si="6"/>
        <v>0.13333333333332575</v>
      </c>
    </row>
    <row r="57" spans="1:16" x14ac:dyDescent="0.25">
      <c r="A57" s="9" t="s">
        <v>107</v>
      </c>
      <c r="B57" s="10" t="s">
        <v>118</v>
      </c>
      <c r="C57" s="15">
        <v>3</v>
      </c>
      <c r="D57" s="9">
        <v>95</v>
      </c>
      <c r="E57" s="3">
        <f t="shared" si="8"/>
        <v>87.283333333333331</v>
      </c>
      <c r="F57" s="3">
        <f t="shared" si="9"/>
        <v>88</v>
      </c>
      <c r="G57" s="3">
        <f t="shared" si="13"/>
        <v>89.2</v>
      </c>
      <c r="H57" s="5">
        <f t="shared" si="14"/>
        <v>91.5</v>
      </c>
      <c r="I57" s="3">
        <f t="shared" si="11"/>
        <v>87.999999999999872</v>
      </c>
      <c r="J57" s="5">
        <f t="shared" si="15"/>
        <v>93</v>
      </c>
      <c r="K57" s="3">
        <f t="shared" si="1"/>
        <v>7.7166666666666686</v>
      </c>
      <c r="L57" s="3">
        <f t="shared" si="2"/>
        <v>1.2000000000000028</v>
      </c>
      <c r="M57" s="3">
        <f t="shared" si="3"/>
        <v>4.2166666666666686</v>
      </c>
      <c r="N57" s="3">
        <f t="shared" si="4"/>
        <v>0.71666666666654066</v>
      </c>
      <c r="O57" s="3">
        <f t="shared" si="5"/>
        <v>0.78333333333345934</v>
      </c>
      <c r="P57" s="3">
        <f t="shared" si="6"/>
        <v>0.79999999999999716</v>
      </c>
    </row>
    <row r="58" spans="1:16" x14ac:dyDescent="0.25">
      <c r="A58" s="9" t="s">
        <v>108</v>
      </c>
      <c r="B58" s="10" t="s">
        <v>118</v>
      </c>
      <c r="C58" s="15">
        <v>3</v>
      </c>
      <c r="D58" s="9">
        <v>87</v>
      </c>
      <c r="E58" s="3">
        <f t="shared" si="8"/>
        <v>87.283333333333331</v>
      </c>
      <c r="F58" s="3">
        <f t="shared" si="9"/>
        <v>88</v>
      </c>
      <c r="G58" s="3">
        <f t="shared" si="13"/>
        <v>89.2</v>
      </c>
      <c r="H58" s="5">
        <f t="shared" si="14"/>
        <v>85</v>
      </c>
      <c r="I58" s="3">
        <f t="shared" si="11"/>
        <v>87.999999999999872</v>
      </c>
      <c r="J58" s="5">
        <f t="shared" si="15"/>
        <v>84.666666666666671</v>
      </c>
      <c r="K58" s="3">
        <f t="shared" si="1"/>
        <v>-0.28333333333333144</v>
      </c>
      <c r="L58" s="3">
        <f t="shared" si="2"/>
        <v>1.2000000000000028</v>
      </c>
      <c r="M58" s="3">
        <f t="shared" si="3"/>
        <v>-2.2833333333333314</v>
      </c>
      <c r="N58" s="3">
        <f t="shared" si="4"/>
        <v>0.71666666666654066</v>
      </c>
      <c r="O58" s="3">
        <f t="shared" si="5"/>
        <v>-1.0499999999998693</v>
      </c>
      <c r="P58" s="3">
        <f t="shared" si="6"/>
        <v>1.1333333333333258</v>
      </c>
    </row>
    <row r="59" spans="1:16" x14ac:dyDescent="0.25">
      <c r="A59" s="9" t="s">
        <v>109</v>
      </c>
      <c r="B59" s="10" t="s">
        <v>118</v>
      </c>
      <c r="C59" s="15">
        <v>3</v>
      </c>
      <c r="D59" s="9">
        <v>92</v>
      </c>
      <c r="E59" s="3">
        <f t="shared" si="8"/>
        <v>87.283333333333331</v>
      </c>
      <c r="F59" s="3">
        <f t="shared" si="9"/>
        <v>88</v>
      </c>
      <c r="G59" s="3">
        <f t="shared" si="13"/>
        <v>89.2</v>
      </c>
      <c r="H59" s="5">
        <f t="shared" si="14"/>
        <v>92</v>
      </c>
      <c r="I59" s="3">
        <f t="shared" si="11"/>
        <v>87.999999999999872</v>
      </c>
      <c r="J59" s="5">
        <f t="shared" si="15"/>
        <v>92.666666666666671</v>
      </c>
      <c r="K59" s="3">
        <f t="shared" si="1"/>
        <v>4.7166666666666686</v>
      </c>
      <c r="L59" s="3">
        <f t="shared" si="2"/>
        <v>1.2000000000000028</v>
      </c>
      <c r="M59" s="3">
        <f t="shared" si="3"/>
        <v>4.7166666666666686</v>
      </c>
      <c r="N59" s="3">
        <f t="shared" si="4"/>
        <v>0.71666666666654066</v>
      </c>
      <c r="O59" s="3">
        <f t="shared" si="5"/>
        <v>-4.999999999986926E-2</v>
      </c>
      <c r="P59" s="3">
        <f t="shared" si="6"/>
        <v>-1.8666666666666742</v>
      </c>
    </row>
    <row r="60" spans="1:16" x14ac:dyDescent="0.25">
      <c r="A60" s="9" t="s">
        <v>110</v>
      </c>
      <c r="B60" s="10" t="s">
        <v>118</v>
      </c>
      <c r="C60" s="15">
        <v>3</v>
      </c>
      <c r="D60" s="9">
        <v>89</v>
      </c>
      <c r="E60" s="3">
        <f t="shared" si="8"/>
        <v>87.283333333333331</v>
      </c>
      <c r="F60" s="3">
        <f t="shared" si="9"/>
        <v>88</v>
      </c>
      <c r="G60" s="3">
        <f t="shared" si="13"/>
        <v>89.2</v>
      </c>
      <c r="H60" s="5">
        <f t="shared" si="14"/>
        <v>89.166666666666671</v>
      </c>
      <c r="I60" s="3">
        <f t="shared" si="11"/>
        <v>87.999999999999872</v>
      </c>
      <c r="J60" s="5">
        <f t="shared" si="15"/>
        <v>89</v>
      </c>
      <c r="K60" s="3">
        <f t="shared" si="1"/>
        <v>1.7166666666666686</v>
      </c>
      <c r="L60" s="3">
        <f t="shared" si="2"/>
        <v>1.2000000000000028</v>
      </c>
      <c r="M60" s="3">
        <f t="shared" si="3"/>
        <v>1.88333333333334</v>
      </c>
      <c r="N60" s="3">
        <f t="shared" si="4"/>
        <v>0.71666666666654066</v>
      </c>
      <c r="O60" s="3">
        <f t="shared" si="5"/>
        <v>-0.88333333333321207</v>
      </c>
      <c r="P60" s="3">
        <f t="shared" si="6"/>
        <v>-1.2000000000000028</v>
      </c>
    </row>
    <row r="61" spans="1:16" x14ac:dyDescent="0.25">
      <c r="A61" s="9" t="s">
        <v>111</v>
      </c>
      <c r="B61" s="10" t="s">
        <v>118</v>
      </c>
      <c r="C61" s="15">
        <v>3</v>
      </c>
      <c r="D61" s="9">
        <v>87</v>
      </c>
      <c r="E61" s="3">
        <f t="shared" si="8"/>
        <v>87.283333333333331</v>
      </c>
      <c r="F61" s="3">
        <f t="shared" si="9"/>
        <v>88</v>
      </c>
      <c r="G61" s="3">
        <f t="shared" si="13"/>
        <v>89.2</v>
      </c>
      <c r="H61" s="5">
        <f t="shared" si="14"/>
        <v>84.666666666666671</v>
      </c>
      <c r="I61" s="3">
        <f t="shared" si="11"/>
        <v>87.999999999999872</v>
      </c>
      <c r="J61" s="5">
        <f t="shared" si="15"/>
        <v>85.333333333333329</v>
      </c>
      <c r="K61" s="3">
        <f t="shared" si="1"/>
        <v>-0.28333333333333144</v>
      </c>
      <c r="L61" s="3">
        <f t="shared" si="2"/>
        <v>1.2000000000000028</v>
      </c>
      <c r="M61" s="3">
        <f t="shared" si="3"/>
        <v>-2.61666666666666</v>
      </c>
      <c r="N61" s="3">
        <f t="shared" si="4"/>
        <v>0.71666666666654066</v>
      </c>
      <c r="O61" s="3">
        <f t="shared" si="5"/>
        <v>-4.9999999999883471E-2</v>
      </c>
      <c r="P61" s="3">
        <f t="shared" si="6"/>
        <v>0.46666666666666856</v>
      </c>
    </row>
    <row r="62" spans="1:16" x14ac:dyDescent="0.25">
      <c r="A62" s="14" t="s">
        <v>112</v>
      </c>
      <c r="B62" s="11" t="s">
        <v>118</v>
      </c>
      <c r="C62" s="17">
        <v>3</v>
      </c>
      <c r="D62" s="14">
        <v>101</v>
      </c>
      <c r="E62" s="3">
        <f t="shared" si="8"/>
        <v>87.283333333333331</v>
      </c>
      <c r="F62" s="3">
        <f t="shared" si="9"/>
        <v>88</v>
      </c>
      <c r="G62" s="3">
        <f t="shared" si="13"/>
        <v>89.2</v>
      </c>
      <c r="H62" s="5">
        <f t="shared" si="14"/>
        <v>92.166666666666671</v>
      </c>
      <c r="I62" s="3">
        <f t="shared" si="11"/>
        <v>87.999999999999872</v>
      </c>
      <c r="J62" s="5">
        <f t="shared" si="15"/>
        <v>93.666666666666671</v>
      </c>
      <c r="K62" s="3">
        <f t="shared" si="1"/>
        <v>13.716666666666669</v>
      </c>
      <c r="L62" s="3">
        <f t="shared" si="2"/>
        <v>1.2000000000000028</v>
      </c>
      <c r="M62" s="3">
        <f t="shared" si="3"/>
        <v>4.88333333333334</v>
      </c>
      <c r="N62" s="3">
        <f t="shared" si="4"/>
        <v>0.71666666666654066</v>
      </c>
      <c r="O62" s="3">
        <f t="shared" si="5"/>
        <v>0.78333333333345934</v>
      </c>
      <c r="P62" s="3">
        <f t="shared" si="6"/>
        <v>6.1333333333333258</v>
      </c>
    </row>
    <row r="63" spans="1:16" x14ac:dyDescent="0.25">
      <c r="A63" s="9" t="s">
        <v>93</v>
      </c>
      <c r="B63" s="10" t="s">
        <v>119</v>
      </c>
      <c r="C63" s="9">
        <v>1</v>
      </c>
      <c r="D63" s="9">
        <v>89</v>
      </c>
      <c r="E63" s="3">
        <f t="shared" si="8"/>
        <v>87.283333333333331</v>
      </c>
      <c r="F63" s="3">
        <f>AVERAGE(D63:D122)</f>
        <v>86.566666666666663</v>
      </c>
      <c r="G63" s="3">
        <f t="shared" ref="G63" si="18">AVERAGE(D63:D82)</f>
        <v>85.1</v>
      </c>
      <c r="H63" s="5">
        <f t="shared" si="14"/>
        <v>92.166666666666671</v>
      </c>
      <c r="I63" s="3">
        <f>AVERAGE(G63:G122)</f>
        <v>86.566666666666549</v>
      </c>
      <c r="J63" s="3">
        <f>AVERAGE(D63,D83,D103)</f>
        <v>90.333333333333329</v>
      </c>
      <c r="K63" s="3">
        <f t="shared" si="1"/>
        <v>1.7166666666666686</v>
      </c>
      <c r="L63" s="3">
        <f t="shared" si="2"/>
        <v>-1.4666666666666686</v>
      </c>
      <c r="M63" s="3">
        <f t="shared" si="3"/>
        <v>4.88333333333334</v>
      </c>
      <c r="N63" s="3">
        <f t="shared" si="4"/>
        <v>-0.71666666666678225</v>
      </c>
      <c r="O63" s="3">
        <f t="shared" si="5"/>
        <v>-1.1166666666665606</v>
      </c>
      <c r="P63" s="3">
        <f t="shared" si="6"/>
        <v>0.13333333333333997</v>
      </c>
    </row>
    <row r="64" spans="1:16" x14ac:dyDescent="0.25">
      <c r="A64" s="9" t="s">
        <v>94</v>
      </c>
      <c r="B64" s="10" t="s">
        <v>119</v>
      </c>
      <c r="C64" s="9">
        <v>1</v>
      </c>
      <c r="D64" s="9">
        <v>84</v>
      </c>
      <c r="E64" s="3">
        <f t="shared" si="8"/>
        <v>87.283333333333331</v>
      </c>
      <c r="F64" s="3">
        <f>F63</f>
        <v>86.566666666666663</v>
      </c>
      <c r="G64" s="3">
        <f t="shared" ref="G64:G95" si="19">G63</f>
        <v>85.1</v>
      </c>
      <c r="H64" s="5">
        <f t="shared" si="14"/>
        <v>84.166666666666671</v>
      </c>
      <c r="I64" s="3">
        <f>I63</f>
        <v>86.566666666666549</v>
      </c>
      <c r="J64" s="3">
        <f t="shared" ref="J64:J81" si="20">AVERAGE(D64,D84,D104)</f>
        <v>83.666666666666671</v>
      </c>
      <c r="K64" s="3">
        <f t="shared" si="1"/>
        <v>-3.2833333333333314</v>
      </c>
      <c r="L64" s="3">
        <f t="shared" si="2"/>
        <v>-1.4666666666666686</v>
      </c>
      <c r="M64" s="3">
        <f t="shared" si="3"/>
        <v>-3.11666666666666</v>
      </c>
      <c r="N64" s="3">
        <f t="shared" si="4"/>
        <v>-0.71666666666678225</v>
      </c>
      <c r="O64" s="3">
        <f t="shared" si="5"/>
        <v>0.21666666666678225</v>
      </c>
      <c r="P64" s="3">
        <f t="shared" si="6"/>
        <v>1.7999999999999972</v>
      </c>
    </row>
    <row r="65" spans="1:16" x14ac:dyDescent="0.25">
      <c r="A65" s="9" t="s">
        <v>95</v>
      </c>
      <c r="B65" s="10" t="s">
        <v>119</v>
      </c>
      <c r="C65" s="9">
        <v>1</v>
      </c>
      <c r="D65" s="9">
        <v>80</v>
      </c>
      <c r="E65" s="3">
        <f t="shared" si="8"/>
        <v>87.283333333333331</v>
      </c>
      <c r="F65" s="3">
        <f t="shared" si="8"/>
        <v>86.566666666666663</v>
      </c>
      <c r="G65" s="3">
        <f t="shared" si="13"/>
        <v>85.1</v>
      </c>
      <c r="H65" s="5">
        <f t="shared" si="14"/>
        <v>84.333333333333329</v>
      </c>
      <c r="I65" s="3">
        <f t="shared" ref="I65:I122" si="21">I64</f>
        <v>86.566666666666549</v>
      </c>
      <c r="J65" s="3">
        <f t="shared" si="20"/>
        <v>84</v>
      </c>
      <c r="K65" s="3">
        <f t="shared" si="1"/>
        <v>-7.2833333333333314</v>
      </c>
      <c r="L65" s="3">
        <f t="shared" si="2"/>
        <v>-1.4666666666666686</v>
      </c>
      <c r="M65" s="3">
        <f t="shared" si="3"/>
        <v>-2.9500000000000028</v>
      </c>
      <c r="N65" s="3">
        <f t="shared" si="4"/>
        <v>-0.71666666666678225</v>
      </c>
      <c r="O65" s="3">
        <f t="shared" si="5"/>
        <v>0.38333333333345365</v>
      </c>
      <c r="P65" s="3">
        <f t="shared" si="6"/>
        <v>-2.5333333333333314</v>
      </c>
    </row>
    <row r="66" spans="1:16" x14ac:dyDescent="0.25">
      <c r="A66" s="9" t="s">
        <v>96</v>
      </c>
      <c r="B66" s="10" t="s">
        <v>119</v>
      </c>
      <c r="C66" s="9">
        <v>1</v>
      </c>
      <c r="D66" s="9">
        <v>83</v>
      </c>
      <c r="E66" s="3">
        <f t="shared" si="8"/>
        <v>87.283333333333331</v>
      </c>
      <c r="F66" s="3">
        <f t="shared" si="8"/>
        <v>86.566666666666663</v>
      </c>
      <c r="G66" s="3">
        <f t="shared" si="13"/>
        <v>85.1</v>
      </c>
      <c r="H66" s="5">
        <f t="shared" si="14"/>
        <v>84.5</v>
      </c>
      <c r="I66" s="3">
        <f t="shared" si="21"/>
        <v>86.566666666666549</v>
      </c>
      <c r="J66" s="3">
        <f t="shared" si="20"/>
        <v>83.333333333333329</v>
      </c>
      <c r="K66" s="3">
        <f t="shared" si="1"/>
        <v>-4.2833333333333314</v>
      </c>
      <c r="L66" s="3">
        <f t="shared" si="2"/>
        <v>-1.4666666666666686</v>
      </c>
      <c r="M66" s="3">
        <f t="shared" si="3"/>
        <v>-2.7833333333333314</v>
      </c>
      <c r="N66" s="3">
        <f t="shared" si="4"/>
        <v>-0.71666666666678225</v>
      </c>
      <c r="O66" s="3">
        <f t="shared" si="5"/>
        <v>-0.44999999999988916</v>
      </c>
      <c r="P66" s="3">
        <f t="shared" si="6"/>
        <v>1.13333333333334</v>
      </c>
    </row>
    <row r="67" spans="1:16" x14ac:dyDescent="0.25">
      <c r="A67" s="9" t="s">
        <v>97</v>
      </c>
      <c r="B67" s="10" t="s">
        <v>119</v>
      </c>
      <c r="C67" s="9">
        <v>1</v>
      </c>
      <c r="D67" s="9">
        <v>81</v>
      </c>
      <c r="E67" s="3">
        <f t="shared" si="8"/>
        <v>87.283333333333331</v>
      </c>
      <c r="F67" s="3">
        <f t="shared" si="8"/>
        <v>86.566666666666663</v>
      </c>
      <c r="G67" s="3">
        <f t="shared" si="13"/>
        <v>85.1</v>
      </c>
      <c r="H67" s="5">
        <f t="shared" si="14"/>
        <v>81.5</v>
      </c>
      <c r="I67" s="3">
        <f t="shared" si="21"/>
        <v>86.566666666666549</v>
      </c>
      <c r="J67" s="3">
        <f t="shared" si="20"/>
        <v>82</v>
      </c>
      <c r="K67" s="3">
        <f t="shared" si="1"/>
        <v>-6.2833333333333314</v>
      </c>
      <c r="L67" s="3">
        <f t="shared" si="2"/>
        <v>-1.4666666666666686</v>
      </c>
      <c r="M67" s="3">
        <f t="shared" si="3"/>
        <v>-5.7833333333333314</v>
      </c>
      <c r="N67" s="3">
        <f t="shared" si="4"/>
        <v>-0.71666666666678225</v>
      </c>
      <c r="O67" s="3">
        <f t="shared" si="5"/>
        <v>1.2166666666667822</v>
      </c>
      <c r="P67" s="3">
        <f t="shared" si="6"/>
        <v>0.46666666666666856</v>
      </c>
    </row>
    <row r="68" spans="1:16" x14ac:dyDescent="0.25">
      <c r="A68" s="9" t="s">
        <v>98</v>
      </c>
      <c r="B68" s="10" t="s">
        <v>119</v>
      </c>
      <c r="C68" s="9">
        <v>1</v>
      </c>
      <c r="D68" s="9">
        <v>89</v>
      </c>
      <c r="E68" s="3">
        <f t="shared" si="8"/>
        <v>87.283333333333331</v>
      </c>
      <c r="F68" s="3">
        <f t="shared" si="8"/>
        <v>86.566666666666663</v>
      </c>
      <c r="G68" s="3">
        <f t="shared" si="13"/>
        <v>85.1</v>
      </c>
      <c r="H68" s="5">
        <f t="shared" si="14"/>
        <v>94.333333333333329</v>
      </c>
      <c r="I68" s="3">
        <f t="shared" si="21"/>
        <v>86.566666666666549</v>
      </c>
      <c r="J68" s="3">
        <f t="shared" si="20"/>
        <v>92.666666666666671</v>
      </c>
      <c r="K68" s="3">
        <f t="shared" ref="K68:K122" si="22">D68-E68</f>
        <v>1.7166666666666686</v>
      </c>
      <c r="L68" s="3">
        <f t="shared" ref="L68:L122" si="23">G68-F68</f>
        <v>-1.4666666666666686</v>
      </c>
      <c r="M68" s="3">
        <f t="shared" ref="M68:M122" si="24">H68-E68</f>
        <v>7.0499999999999972</v>
      </c>
      <c r="N68" s="3">
        <f t="shared" ref="N68:N122" si="25">I68-E68</f>
        <v>-0.71666666666678225</v>
      </c>
      <c r="O68" s="3">
        <f t="shared" ref="O68:O122" si="26">J68-E68-M68-N68</f>
        <v>-0.94999999999987494</v>
      </c>
      <c r="P68" s="3">
        <f t="shared" ref="P68:P122" si="27">K68-L68-M68-N68-O68</f>
        <v>-2.2000000000000028</v>
      </c>
    </row>
    <row r="69" spans="1:16" x14ac:dyDescent="0.25">
      <c r="A69" s="9" t="s">
        <v>99</v>
      </c>
      <c r="B69" s="10" t="s">
        <v>119</v>
      </c>
      <c r="C69" s="9">
        <v>1</v>
      </c>
      <c r="D69" s="9">
        <v>81</v>
      </c>
      <c r="E69" s="3">
        <f t="shared" ref="E69:G122" si="28">E68</f>
        <v>87.283333333333331</v>
      </c>
      <c r="F69" s="3">
        <f t="shared" si="28"/>
        <v>86.566666666666663</v>
      </c>
      <c r="G69" s="3">
        <f t="shared" si="13"/>
        <v>85.1</v>
      </c>
      <c r="H69" s="5">
        <f t="shared" si="14"/>
        <v>84</v>
      </c>
      <c r="I69" s="3">
        <f t="shared" si="21"/>
        <v>86.566666666666549</v>
      </c>
      <c r="J69" s="3">
        <f t="shared" si="20"/>
        <v>83.333333333333329</v>
      </c>
      <c r="K69" s="3">
        <f t="shared" si="22"/>
        <v>-6.2833333333333314</v>
      </c>
      <c r="L69" s="3">
        <f t="shared" si="23"/>
        <v>-1.4666666666666686</v>
      </c>
      <c r="M69" s="3">
        <f t="shared" si="24"/>
        <v>-3.2833333333333314</v>
      </c>
      <c r="N69" s="3">
        <f t="shared" si="25"/>
        <v>-0.71666666666678225</v>
      </c>
      <c r="O69" s="3">
        <f t="shared" si="26"/>
        <v>5.0000000000110845E-2</v>
      </c>
      <c r="P69" s="3">
        <f t="shared" si="27"/>
        <v>-0.86666666666666003</v>
      </c>
    </row>
    <row r="70" spans="1:16" x14ac:dyDescent="0.25">
      <c r="A70" s="9" t="s">
        <v>100</v>
      </c>
      <c r="B70" s="10" t="s">
        <v>119</v>
      </c>
      <c r="C70" s="9">
        <v>1</v>
      </c>
      <c r="D70" s="9">
        <v>84</v>
      </c>
      <c r="E70" s="3">
        <f t="shared" si="28"/>
        <v>87.283333333333331</v>
      </c>
      <c r="F70" s="3">
        <f t="shared" si="28"/>
        <v>86.566666666666663</v>
      </c>
      <c r="G70" s="3">
        <f t="shared" si="13"/>
        <v>85.1</v>
      </c>
      <c r="H70" s="5">
        <f t="shared" si="14"/>
        <v>85</v>
      </c>
      <c r="I70" s="3">
        <f t="shared" si="21"/>
        <v>86.566666666666549</v>
      </c>
      <c r="J70" s="3">
        <f t="shared" si="20"/>
        <v>84</v>
      </c>
      <c r="K70" s="3">
        <f t="shared" si="22"/>
        <v>-3.2833333333333314</v>
      </c>
      <c r="L70" s="3">
        <f t="shared" si="23"/>
        <v>-1.4666666666666686</v>
      </c>
      <c r="M70" s="3">
        <f t="shared" si="24"/>
        <v>-2.2833333333333314</v>
      </c>
      <c r="N70" s="3">
        <f t="shared" si="25"/>
        <v>-0.71666666666678225</v>
      </c>
      <c r="O70" s="3">
        <f t="shared" si="26"/>
        <v>-0.28333333333321775</v>
      </c>
      <c r="P70" s="3">
        <f t="shared" si="27"/>
        <v>1.4666666666666686</v>
      </c>
    </row>
    <row r="71" spans="1:16" x14ac:dyDescent="0.25">
      <c r="A71" s="9" t="s">
        <v>101</v>
      </c>
      <c r="B71" s="10" t="s">
        <v>119</v>
      </c>
      <c r="C71" s="9">
        <v>1</v>
      </c>
      <c r="D71" s="9">
        <v>85</v>
      </c>
      <c r="E71" s="3">
        <f t="shared" si="28"/>
        <v>87.283333333333331</v>
      </c>
      <c r="F71" s="3">
        <f t="shared" si="28"/>
        <v>86.566666666666663</v>
      </c>
      <c r="G71" s="3">
        <f t="shared" si="13"/>
        <v>85.1</v>
      </c>
      <c r="H71" s="5">
        <f t="shared" si="14"/>
        <v>87.833333333333329</v>
      </c>
      <c r="I71" s="3">
        <f t="shared" si="21"/>
        <v>86.566666666666549</v>
      </c>
      <c r="J71" s="3">
        <f t="shared" si="20"/>
        <v>86.666666666666671</v>
      </c>
      <c r="K71" s="3">
        <f t="shared" si="22"/>
        <v>-2.2833333333333314</v>
      </c>
      <c r="L71" s="3">
        <f t="shared" si="23"/>
        <v>-1.4666666666666686</v>
      </c>
      <c r="M71" s="3">
        <f t="shared" si="24"/>
        <v>0.54999999999999716</v>
      </c>
      <c r="N71" s="3">
        <f t="shared" si="25"/>
        <v>-0.71666666666678225</v>
      </c>
      <c r="O71" s="3">
        <f t="shared" si="26"/>
        <v>-0.44999999999987494</v>
      </c>
      <c r="P71" s="3">
        <f t="shared" si="27"/>
        <v>-0.20000000000000284</v>
      </c>
    </row>
    <row r="72" spans="1:16" x14ac:dyDescent="0.25">
      <c r="A72" s="9" t="s">
        <v>102</v>
      </c>
      <c r="B72" s="10" t="s">
        <v>119</v>
      </c>
      <c r="C72" s="9">
        <v>1</v>
      </c>
      <c r="D72" s="9">
        <v>82</v>
      </c>
      <c r="E72" s="3">
        <f t="shared" si="28"/>
        <v>87.283333333333331</v>
      </c>
      <c r="F72" s="3">
        <f t="shared" si="28"/>
        <v>86.566666666666663</v>
      </c>
      <c r="G72" s="3">
        <f t="shared" si="13"/>
        <v>85.1</v>
      </c>
      <c r="H72" s="5">
        <f t="shared" si="14"/>
        <v>85</v>
      </c>
      <c r="I72" s="3">
        <f t="shared" si="21"/>
        <v>86.566666666666549</v>
      </c>
      <c r="J72" s="3">
        <f t="shared" si="20"/>
        <v>84</v>
      </c>
      <c r="K72" s="3">
        <f t="shared" si="22"/>
        <v>-5.2833333333333314</v>
      </c>
      <c r="L72" s="3">
        <f t="shared" si="23"/>
        <v>-1.4666666666666686</v>
      </c>
      <c r="M72" s="3">
        <f t="shared" si="24"/>
        <v>-2.2833333333333314</v>
      </c>
      <c r="N72" s="3">
        <f t="shared" si="25"/>
        <v>-0.71666666666678225</v>
      </c>
      <c r="O72" s="3">
        <f t="shared" si="26"/>
        <v>-0.28333333333321775</v>
      </c>
      <c r="P72" s="3">
        <f t="shared" si="27"/>
        <v>-0.53333333333333144</v>
      </c>
    </row>
    <row r="73" spans="1:16" x14ac:dyDescent="0.25">
      <c r="A73" s="9" t="s">
        <v>103</v>
      </c>
      <c r="B73" s="10" t="s">
        <v>119</v>
      </c>
      <c r="C73" s="9">
        <v>1</v>
      </c>
      <c r="D73" s="9">
        <v>81</v>
      </c>
      <c r="E73" s="3">
        <f t="shared" si="28"/>
        <v>87.283333333333331</v>
      </c>
      <c r="F73" s="3">
        <f t="shared" si="28"/>
        <v>86.566666666666663</v>
      </c>
      <c r="G73" s="3">
        <f t="shared" si="13"/>
        <v>85.1</v>
      </c>
      <c r="H73" s="5">
        <f t="shared" si="14"/>
        <v>83</v>
      </c>
      <c r="I73" s="3">
        <f t="shared" si="21"/>
        <v>86.566666666666549</v>
      </c>
      <c r="J73" s="3">
        <f t="shared" si="20"/>
        <v>82.666666666666671</v>
      </c>
      <c r="K73" s="3">
        <f t="shared" si="22"/>
        <v>-6.2833333333333314</v>
      </c>
      <c r="L73" s="3">
        <f t="shared" si="23"/>
        <v>-1.4666666666666686</v>
      </c>
      <c r="M73" s="3">
        <f t="shared" si="24"/>
        <v>-4.2833333333333314</v>
      </c>
      <c r="N73" s="3">
        <f t="shared" si="25"/>
        <v>-0.71666666666678225</v>
      </c>
      <c r="O73" s="3">
        <f t="shared" si="26"/>
        <v>0.38333333333345365</v>
      </c>
      <c r="P73" s="3">
        <f t="shared" si="27"/>
        <v>-0.20000000000000284</v>
      </c>
    </row>
    <row r="74" spans="1:16" x14ac:dyDescent="0.25">
      <c r="A74" s="9" t="s">
        <v>104</v>
      </c>
      <c r="B74" s="10" t="s">
        <v>119</v>
      </c>
      <c r="C74" s="9">
        <v>1</v>
      </c>
      <c r="D74" s="9">
        <v>83</v>
      </c>
      <c r="E74" s="3">
        <f t="shared" si="28"/>
        <v>87.283333333333331</v>
      </c>
      <c r="F74" s="3">
        <f t="shared" si="28"/>
        <v>86.566666666666663</v>
      </c>
      <c r="G74" s="3">
        <f t="shared" si="13"/>
        <v>85.1</v>
      </c>
      <c r="H74" s="5">
        <f t="shared" si="14"/>
        <v>84.666666666666671</v>
      </c>
      <c r="I74" s="3">
        <f t="shared" si="21"/>
        <v>86.566666666666549</v>
      </c>
      <c r="J74" s="3">
        <f t="shared" si="20"/>
        <v>84.333333333333329</v>
      </c>
      <c r="K74" s="3">
        <f t="shared" si="22"/>
        <v>-4.2833333333333314</v>
      </c>
      <c r="L74" s="3">
        <f t="shared" si="23"/>
        <v>-1.4666666666666686</v>
      </c>
      <c r="M74" s="3">
        <f t="shared" si="24"/>
        <v>-2.61666666666666</v>
      </c>
      <c r="N74" s="3">
        <f t="shared" si="25"/>
        <v>-0.71666666666678225</v>
      </c>
      <c r="O74" s="3">
        <f t="shared" si="26"/>
        <v>0.38333333333343944</v>
      </c>
      <c r="P74" s="3">
        <f t="shared" si="27"/>
        <v>0.13333333333333997</v>
      </c>
    </row>
    <row r="75" spans="1:16" x14ac:dyDescent="0.25">
      <c r="A75" s="9" t="s">
        <v>105</v>
      </c>
      <c r="B75" s="10" t="s">
        <v>119</v>
      </c>
      <c r="C75" s="9">
        <v>1</v>
      </c>
      <c r="D75" s="9">
        <v>89</v>
      </c>
      <c r="E75" s="3">
        <f t="shared" si="28"/>
        <v>87.283333333333331</v>
      </c>
      <c r="F75" s="3">
        <f t="shared" si="28"/>
        <v>86.566666666666663</v>
      </c>
      <c r="G75" s="3">
        <f t="shared" si="13"/>
        <v>85.1</v>
      </c>
      <c r="H75" s="5">
        <f t="shared" si="14"/>
        <v>89.833333333333329</v>
      </c>
      <c r="I75" s="3">
        <f t="shared" si="21"/>
        <v>86.566666666666549</v>
      </c>
      <c r="J75" s="3">
        <f t="shared" si="20"/>
        <v>89.666666666666671</v>
      </c>
      <c r="K75" s="3">
        <f t="shared" si="22"/>
        <v>1.7166666666666686</v>
      </c>
      <c r="L75" s="3">
        <f t="shared" si="23"/>
        <v>-1.4666666666666686</v>
      </c>
      <c r="M75" s="3">
        <f t="shared" si="24"/>
        <v>2.5499999999999972</v>
      </c>
      <c r="N75" s="3">
        <f t="shared" si="25"/>
        <v>-0.71666666666678225</v>
      </c>
      <c r="O75" s="3">
        <f t="shared" si="26"/>
        <v>0.55000000000012506</v>
      </c>
      <c r="P75" s="3">
        <f t="shared" si="27"/>
        <v>0.79999999999999716</v>
      </c>
    </row>
    <row r="76" spans="1:16" x14ac:dyDescent="0.25">
      <c r="A76" s="9" t="s">
        <v>106</v>
      </c>
      <c r="B76" s="10" t="s">
        <v>119</v>
      </c>
      <c r="C76" s="9">
        <v>1</v>
      </c>
      <c r="D76" s="9">
        <v>89</v>
      </c>
      <c r="E76" s="3">
        <f t="shared" si="28"/>
        <v>87.283333333333331</v>
      </c>
      <c r="F76" s="3">
        <f t="shared" si="28"/>
        <v>86.566666666666663</v>
      </c>
      <c r="G76" s="3">
        <f t="shared" si="13"/>
        <v>85.1</v>
      </c>
      <c r="H76" s="5">
        <f t="shared" si="14"/>
        <v>90.833333333333329</v>
      </c>
      <c r="I76" s="3">
        <f t="shared" si="21"/>
        <v>86.566666666666549</v>
      </c>
      <c r="J76" s="3">
        <f t="shared" si="20"/>
        <v>90</v>
      </c>
      <c r="K76" s="3">
        <f t="shared" si="22"/>
        <v>1.7166666666666686</v>
      </c>
      <c r="L76" s="3">
        <f t="shared" si="23"/>
        <v>-1.4666666666666686</v>
      </c>
      <c r="M76" s="3">
        <f t="shared" si="24"/>
        <v>3.5499999999999972</v>
      </c>
      <c r="N76" s="3">
        <f t="shared" si="25"/>
        <v>-0.71666666666678225</v>
      </c>
      <c r="O76" s="3">
        <f t="shared" si="26"/>
        <v>-0.11666666666654635</v>
      </c>
      <c r="P76" s="3">
        <f t="shared" si="27"/>
        <v>0.46666666666666856</v>
      </c>
    </row>
    <row r="77" spans="1:16" x14ac:dyDescent="0.25">
      <c r="A77" s="9" t="s">
        <v>107</v>
      </c>
      <c r="B77" s="10" t="s">
        <v>119</v>
      </c>
      <c r="C77" s="9">
        <v>1</v>
      </c>
      <c r="D77" s="9">
        <v>89</v>
      </c>
      <c r="E77" s="3">
        <f t="shared" si="28"/>
        <v>87.283333333333331</v>
      </c>
      <c r="F77" s="3">
        <f t="shared" si="28"/>
        <v>86.566666666666663</v>
      </c>
      <c r="G77" s="3">
        <f t="shared" si="13"/>
        <v>85.1</v>
      </c>
      <c r="H77" s="5">
        <f t="shared" si="14"/>
        <v>91.5</v>
      </c>
      <c r="I77" s="3">
        <f t="shared" si="21"/>
        <v>86.566666666666549</v>
      </c>
      <c r="J77" s="3">
        <f t="shared" si="20"/>
        <v>90</v>
      </c>
      <c r="K77" s="3">
        <f t="shared" si="22"/>
        <v>1.7166666666666686</v>
      </c>
      <c r="L77" s="3">
        <f t="shared" si="23"/>
        <v>-1.4666666666666686</v>
      </c>
      <c r="M77" s="3">
        <f t="shared" si="24"/>
        <v>4.2166666666666686</v>
      </c>
      <c r="N77" s="3">
        <f t="shared" si="25"/>
        <v>-0.71666666666678225</v>
      </c>
      <c r="O77" s="3">
        <f t="shared" si="26"/>
        <v>-0.78333333333321775</v>
      </c>
      <c r="P77" s="3">
        <f t="shared" si="27"/>
        <v>0.46666666666666856</v>
      </c>
    </row>
    <row r="78" spans="1:16" x14ac:dyDescent="0.25">
      <c r="A78" s="9" t="s">
        <v>108</v>
      </c>
      <c r="B78" s="10" t="s">
        <v>119</v>
      </c>
      <c r="C78" s="9">
        <v>1</v>
      </c>
      <c r="D78" s="9">
        <v>84</v>
      </c>
      <c r="E78" s="3">
        <f t="shared" si="28"/>
        <v>87.283333333333331</v>
      </c>
      <c r="F78" s="3">
        <f t="shared" si="28"/>
        <v>86.566666666666663</v>
      </c>
      <c r="G78" s="3">
        <f t="shared" si="13"/>
        <v>85.1</v>
      </c>
      <c r="H78" s="5">
        <f t="shared" si="14"/>
        <v>85</v>
      </c>
      <c r="I78" s="3">
        <f t="shared" si="21"/>
        <v>86.566666666666549</v>
      </c>
      <c r="J78" s="3">
        <f t="shared" si="20"/>
        <v>85.333333333333329</v>
      </c>
      <c r="K78" s="3">
        <f t="shared" si="22"/>
        <v>-3.2833333333333314</v>
      </c>
      <c r="L78" s="3">
        <f t="shared" si="23"/>
        <v>-1.4666666666666686</v>
      </c>
      <c r="M78" s="3">
        <f t="shared" si="24"/>
        <v>-2.2833333333333314</v>
      </c>
      <c r="N78" s="3">
        <f t="shared" si="25"/>
        <v>-0.71666666666678225</v>
      </c>
      <c r="O78" s="3">
        <f t="shared" si="26"/>
        <v>1.0500000000001108</v>
      </c>
      <c r="P78" s="3">
        <f t="shared" si="27"/>
        <v>0.13333333333333997</v>
      </c>
    </row>
    <row r="79" spans="1:16" x14ac:dyDescent="0.25">
      <c r="A79" s="9" t="s">
        <v>109</v>
      </c>
      <c r="B79" s="10" t="s">
        <v>119</v>
      </c>
      <c r="C79" s="9">
        <v>1</v>
      </c>
      <c r="D79" s="9">
        <v>89</v>
      </c>
      <c r="E79" s="3">
        <f t="shared" si="28"/>
        <v>87.283333333333331</v>
      </c>
      <c r="F79" s="3">
        <f t="shared" si="28"/>
        <v>86.566666666666663</v>
      </c>
      <c r="G79" s="3">
        <f t="shared" si="13"/>
        <v>85.1</v>
      </c>
      <c r="H79" s="5">
        <f t="shared" si="14"/>
        <v>92</v>
      </c>
      <c r="I79" s="3">
        <f t="shared" si="21"/>
        <v>86.566666666666549</v>
      </c>
      <c r="J79" s="3">
        <f t="shared" si="20"/>
        <v>91.333333333333329</v>
      </c>
      <c r="K79" s="3">
        <f t="shared" si="22"/>
        <v>1.7166666666666686</v>
      </c>
      <c r="L79" s="3">
        <f t="shared" si="23"/>
        <v>-1.4666666666666686</v>
      </c>
      <c r="M79" s="3">
        <f t="shared" si="24"/>
        <v>4.7166666666666686</v>
      </c>
      <c r="N79" s="3">
        <f t="shared" si="25"/>
        <v>-0.71666666666678225</v>
      </c>
      <c r="O79" s="3">
        <f t="shared" si="26"/>
        <v>5.0000000000110845E-2</v>
      </c>
      <c r="P79" s="3">
        <f t="shared" si="27"/>
        <v>-0.86666666666666003</v>
      </c>
    </row>
    <row r="80" spans="1:16" x14ac:dyDescent="0.25">
      <c r="A80" s="9" t="s">
        <v>110</v>
      </c>
      <c r="B80" s="10" t="s">
        <v>119</v>
      </c>
      <c r="C80" s="9">
        <v>1</v>
      </c>
      <c r="D80" s="9">
        <v>89</v>
      </c>
      <c r="E80" s="3">
        <f t="shared" si="28"/>
        <v>87.283333333333331</v>
      </c>
      <c r="F80" s="3">
        <f t="shared" si="28"/>
        <v>86.566666666666663</v>
      </c>
      <c r="G80" s="3">
        <f t="shared" si="13"/>
        <v>85.1</v>
      </c>
      <c r="H80" s="5">
        <f t="shared" si="14"/>
        <v>89.166666666666671</v>
      </c>
      <c r="I80" s="3">
        <f t="shared" si="21"/>
        <v>86.566666666666549</v>
      </c>
      <c r="J80" s="3">
        <f t="shared" si="20"/>
        <v>89.333333333333329</v>
      </c>
      <c r="K80" s="3">
        <f t="shared" si="22"/>
        <v>1.7166666666666686</v>
      </c>
      <c r="L80" s="3">
        <f t="shared" si="23"/>
        <v>-1.4666666666666686</v>
      </c>
      <c r="M80" s="3">
        <f t="shared" si="24"/>
        <v>1.88333333333334</v>
      </c>
      <c r="N80" s="3">
        <f t="shared" si="25"/>
        <v>-0.71666666666678225</v>
      </c>
      <c r="O80" s="3">
        <f t="shared" si="26"/>
        <v>0.88333333333343944</v>
      </c>
      <c r="P80" s="3">
        <f t="shared" si="27"/>
        <v>1.13333333333334</v>
      </c>
    </row>
    <row r="81" spans="1:16" x14ac:dyDescent="0.25">
      <c r="A81" s="9" t="s">
        <v>111</v>
      </c>
      <c r="B81" s="10" t="s">
        <v>119</v>
      </c>
      <c r="C81" s="9">
        <v>1</v>
      </c>
      <c r="D81" s="9">
        <v>82</v>
      </c>
      <c r="E81" s="3">
        <f t="shared" si="28"/>
        <v>87.283333333333331</v>
      </c>
      <c r="F81" s="3">
        <f t="shared" si="28"/>
        <v>86.566666666666663</v>
      </c>
      <c r="G81" s="3">
        <f t="shared" si="13"/>
        <v>85.1</v>
      </c>
      <c r="H81" s="5">
        <f t="shared" si="14"/>
        <v>84.666666666666671</v>
      </c>
      <c r="I81" s="3">
        <f t="shared" si="21"/>
        <v>86.566666666666549</v>
      </c>
      <c r="J81" s="3">
        <f t="shared" si="20"/>
        <v>84</v>
      </c>
      <c r="K81" s="3">
        <f t="shared" si="22"/>
        <v>-5.2833333333333314</v>
      </c>
      <c r="L81" s="3">
        <f t="shared" si="23"/>
        <v>-1.4666666666666686</v>
      </c>
      <c r="M81" s="3">
        <f t="shared" si="24"/>
        <v>-2.61666666666666</v>
      </c>
      <c r="N81" s="3">
        <f t="shared" si="25"/>
        <v>-0.71666666666678225</v>
      </c>
      <c r="O81" s="3">
        <f t="shared" si="26"/>
        <v>5.0000000000110845E-2</v>
      </c>
      <c r="P81" s="3">
        <f t="shared" si="27"/>
        <v>-0.53333333333333144</v>
      </c>
    </row>
    <row r="82" spans="1:16" x14ac:dyDescent="0.25">
      <c r="A82" s="14" t="s">
        <v>112</v>
      </c>
      <c r="B82" s="11" t="s">
        <v>119</v>
      </c>
      <c r="C82" s="14">
        <v>1</v>
      </c>
      <c r="D82" s="14">
        <v>89</v>
      </c>
      <c r="E82" s="3">
        <f t="shared" si="28"/>
        <v>87.283333333333331</v>
      </c>
      <c r="F82" s="3">
        <f t="shared" si="28"/>
        <v>86.566666666666663</v>
      </c>
      <c r="G82" s="3">
        <f t="shared" si="13"/>
        <v>85.1</v>
      </c>
      <c r="H82" s="5">
        <f t="shared" si="14"/>
        <v>92.166666666666671</v>
      </c>
      <c r="I82" s="3">
        <f t="shared" si="21"/>
        <v>86.566666666666549</v>
      </c>
      <c r="J82" s="3">
        <f>AVERAGE(D82,D102,D122)</f>
        <v>90.666666666666671</v>
      </c>
      <c r="K82" s="3">
        <f t="shared" si="22"/>
        <v>1.7166666666666686</v>
      </c>
      <c r="L82" s="3">
        <f t="shared" si="23"/>
        <v>-1.4666666666666686</v>
      </c>
      <c r="M82" s="3">
        <f t="shared" si="24"/>
        <v>4.88333333333334</v>
      </c>
      <c r="N82" s="3">
        <f t="shared" si="25"/>
        <v>-0.71666666666678225</v>
      </c>
      <c r="O82" s="3">
        <f t="shared" si="26"/>
        <v>-0.78333333333321775</v>
      </c>
      <c r="P82" s="3">
        <f t="shared" si="27"/>
        <v>-0.20000000000000284</v>
      </c>
    </row>
    <row r="83" spans="1:16" x14ac:dyDescent="0.25">
      <c r="A83" s="9" t="s">
        <v>93</v>
      </c>
      <c r="B83" s="10" t="s">
        <v>119</v>
      </c>
      <c r="C83" s="15">
        <v>2</v>
      </c>
      <c r="D83" s="9">
        <v>89</v>
      </c>
      <c r="E83" s="3">
        <f t="shared" si="28"/>
        <v>87.283333333333331</v>
      </c>
      <c r="F83" s="3">
        <f t="shared" si="28"/>
        <v>86.566666666666663</v>
      </c>
      <c r="G83" s="3">
        <f t="shared" ref="G83" si="29">AVERAGE(D83:D102)</f>
        <v>87.45</v>
      </c>
      <c r="H83" s="5">
        <f t="shared" si="14"/>
        <v>92.166666666666671</v>
      </c>
      <c r="I83" s="3">
        <f t="shared" si="21"/>
        <v>86.566666666666549</v>
      </c>
      <c r="J83" s="5">
        <f>J63</f>
        <v>90.333333333333329</v>
      </c>
      <c r="K83" s="3">
        <f t="shared" si="22"/>
        <v>1.7166666666666686</v>
      </c>
      <c r="L83" s="3">
        <f t="shared" si="23"/>
        <v>0.88333333333333997</v>
      </c>
      <c r="M83" s="3">
        <f t="shared" si="24"/>
        <v>4.88333333333334</v>
      </c>
      <c r="N83" s="3">
        <f t="shared" si="25"/>
        <v>-0.71666666666678225</v>
      </c>
      <c r="O83" s="3">
        <f t="shared" si="26"/>
        <v>-1.1166666666665606</v>
      </c>
      <c r="P83" s="3">
        <f t="shared" si="27"/>
        <v>-2.2166666666666686</v>
      </c>
    </row>
    <row r="84" spans="1:16" x14ac:dyDescent="0.25">
      <c r="A84" s="9" t="s">
        <v>94</v>
      </c>
      <c r="B84" s="10" t="s">
        <v>119</v>
      </c>
      <c r="C84" s="15">
        <v>2</v>
      </c>
      <c r="D84" s="9">
        <v>84</v>
      </c>
      <c r="E84" s="3">
        <f t="shared" si="28"/>
        <v>87.283333333333331</v>
      </c>
      <c r="F84" s="3">
        <f t="shared" si="28"/>
        <v>86.566666666666663</v>
      </c>
      <c r="G84" s="3">
        <f t="shared" ref="G84:G122" si="30">G83</f>
        <v>87.45</v>
      </c>
      <c r="H84" s="5">
        <f t="shared" si="14"/>
        <v>84.166666666666671</v>
      </c>
      <c r="I84" s="3">
        <f t="shared" si="21"/>
        <v>86.566666666666549</v>
      </c>
      <c r="J84" s="5">
        <f t="shared" si="15"/>
        <v>83.666666666666671</v>
      </c>
      <c r="K84" s="3">
        <f t="shared" si="22"/>
        <v>-3.2833333333333314</v>
      </c>
      <c r="L84" s="3">
        <f t="shared" si="23"/>
        <v>0.88333333333333997</v>
      </c>
      <c r="M84" s="3">
        <f t="shared" si="24"/>
        <v>-3.11666666666666</v>
      </c>
      <c r="N84" s="3">
        <f t="shared" si="25"/>
        <v>-0.71666666666678225</v>
      </c>
      <c r="O84" s="3">
        <f t="shared" si="26"/>
        <v>0.21666666666678225</v>
      </c>
      <c r="P84" s="3">
        <f t="shared" si="27"/>
        <v>-0.55000000000001137</v>
      </c>
    </row>
    <row r="85" spans="1:16" x14ac:dyDescent="0.25">
      <c r="A85" s="9" t="s">
        <v>95</v>
      </c>
      <c r="B85" s="10" t="s">
        <v>119</v>
      </c>
      <c r="C85" s="15">
        <v>2</v>
      </c>
      <c r="D85" s="9">
        <v>84</v>
      </c>
      <c r="E85" s="3">
        <f t="shared" si="28"/>
        <v>87.283333333333331</v>
      </c>
      <c r="F85" s="3">
        <f t="shared" si="28"/>
        <v>86.566666666666663</v>
      </c>
      <c r="G85" s="3">
        <f t="shared" si="13"/>
        <v>87.45</v>
      </c>
      <c r="H85" s="5">
        <f t="shared" si="14"/>
        <v>84.333333333333329</v>
      </c>
      <c r="I85" s="3">
        <f t="shared" si="21"/>
        <v>86.566666666666549</v>
      </c>
      <c r="J85" s="5">
        <f t="shared" si="15"/>
        <v>84</v>
      </c>
      <c r="K85" s="3">
        <f t="shared" si="22"/>
        <v>-3.2833333333333314</v>
      </c>
      <c r="L85" s="3">
        <f t="shared" si="23"/>
        <v>0.88333333333333997</v>
      </c>
      <c r="M85" s="3">
        <f t="shared" si="24"/>
        <v>-2.9500000000000028</v>
      </c>
      <c r="N85" s="3">
        <f t="shared" si="25"/>
        <v>-0.71666666666678225</v>
      </c>
      <c r="O85" s="3">
        <f t="shared" si="26"/>
        <v>0.38333333333345365</v>
      </c>
      <c r="P85" s="3">
        <f t="shared" si="27"/>
        <v>-0.88333333333333997</v>
      </c>
    </row>
    <row r="86" spans="1:16" x14ac:dyDescent="0.25">
      <c r="A86" s="9" t="s">
        <v>96</v>
      </c>
      <c r="B86" s="10" t="s">
        <v>119</v>
      </c>
      <c r="C86" s="15">
        <v>2</v>
      </c>
      <c r="D86" s="9">
        <v>84</v>
      </c>
      <c r="E86" s="3">
        <f t="shared" si="28"/>
        <v>87.283333333333331</v>
      </c>
      <c r="F86" s="3">
        <f t="shared" si="28"/>
        <v>86.566666666666663</v>
      </c>
      <c r="G86" s="3">
        <f t="shared" si="13"/>
        <v>87.45</v>
      </c>
      <c r="H86" s="5">
        <f t="shared" si="14"/>
        <v>84.5</v>
      </c>
      <c r="I86" s="3">
        <f t="shared" si="21"/>
        <v>86.566666666666549</v>
      </c>
      <c r="J86" s="5">
        <f t="shared" si="15"/>
        <v>83.333333333333329</v>
      </c>
      <c r="K86" s="3">
        <f t="shared" si="22"/>
        <v>-3.2833333333333314</v>
      </c>
      <c r="L86" s="3">
        <f t="shared" si="23"/>
        <v>0.88333333333333997</v>
      </c>
      <c r="M86" s="3">
        <f t="shared" si="24"/>
        <v>-2.7833333333333314</v>
      </c>
      <c r="N86" s="3">
        <f t="shared" si="25"/>
        <v>-0.71666666666678225</v>
      </c>
      <c r="O86" s="3">
        <f t="shared" si="26"/>
        <v>-0.44999999999988916</v>
      </c>
      <c r="P86" s="3">
        <f t="shared" si="27"/>
        <v>-0.21666666666666856</v>
      </c>
    </row>
    <row r="87" spans="1:16" x14ac:dyDescent="0.25">
      <c r="A87" s="9" t="s">
        <v>97</v>
      </c>
      <c r="B87" s="10" t="s">
        <v>119</v>
      </c>
      <c r="C87" s="15">
        <v>2</v>
      </c>
      <c r="D87" s="9">
        <v>82</v>
      </c>
      <c r="E87" s="3">
        <f t="shared" si="28"/>
        <v>87.283333333333331</v>
      </c>
      <c r="F87" s="3">
        <f t="shared" si="28"/>
        <v>86.566666666666663</v>
      </c>
      <c r="G87" s="3">
        <f t="shared" si="13"/>
        <v>87.45</v>
      </c>
      <c r="H87" s="5">
        <f t="shared" si="14"/>
        <v>81.5</v>
      </c>
      <c r="I87" s="3">
        <f t="shared" si="21"/>
        <v>86.566666666666549</v>
      </c>
      <c r="J87" s="5">
        <f t="shared" si="15"/>
        <v>82</v>
      </c>
      <c r="K87" s="3">
        <f t="shared" si="22"/>
        <v>-5.2833333333333314</v>
      </c>
      <c r="L87" s="3">
        <f t="shared" si="23"/>
        <v>0.88333333333333997</v>
      </c>
      <c r="M87" s="3">
        <f t="shared" si="24"/>
        <v>-5.7833333333333314</v>
      </c>
      <c r="N87" s="3">
        <f t="shared" si="25"/>
        <v>-0.71666666666678225</v>
      </c>
      <c r="O87" s="3">
        <f t="shared" si="26"/>
        <v>1.2166666666667822</v>
      </c>
      <c r="P87" s="3">
        <f t="shared" si="27"/>
        <v>-0.88333333333333997</v>
      </c>
    </row>
    <row r="88" spans="1:16" x14ac:dyDescent="0.25">
      <c r="A88" s="9" t="s">
        <v>98</v>
      </c>
      <c r="B88" s="10" t="s">
        <v>119</v>
      </c>
      <c r="C88" s="15">
        <v>2</v>
      </c>
      <c r="D88" s="9">
        <v>94</v>
      </c>
      <c r="E88" s="3">
        <f t="shared" si="28"/>
        <v>87.283333333333331</v>
      </c>
      <c r="F88" s="3">
        <f t="shared" si="28"/>
        <v>86.566666666666663</v>
      </c>
      <c r="G88" s="3">
        <f t="shared" si="28"/>
        <v>87.45</v>
      </c>
      <c r="H88" s="5">
        <f t="shared" ref="H88:H122" si="31">H68</f>
        <v>94.333333333333329</v>
      </c>
      <c r="I88" s="3">
        <f t="shared" si="21"/>
        <v>86.566666666666549</v>
      </c>
      <c r="J88" s="5">
        <f t="shared" ref="J88:J122" si="32">J68</f>
        <v>92.666666666666671</v>
      </c>
      <c r="K88" s="3">
        <f t="shared" si="22"/>
        <v>6.7166666666666686</v>
      </c>
      <c r="L88" s="3">
        <f t="shared" si="23"/>
        <v>0.88333333333333997</v>
      </c>
      <c r="M88" s="3">
        <f t="shared" si="24"/>
        <v>7.0499999999999972</v>
      </c>
      <c r="N88" s="3">
        <f t="shared" si="25"/>
        <v>-0.71666666666678225</v>
      </c>
      <c r="O88" s="3">
        <f t="shared" si="26"/>
        <v>-0.94999999999987494</v>
      </c>
      <c r="P88" s="3">
        <f t="shared" si="27"/>
        <v>0.44999999999998863</v>
      </c>
    </row>
    <row r="89" spans="1:16" x14ac:dyDescent="0.25">
      <c r="A89" s="9" t="s">
        <v>99</v>
      </c>
      <c r="B89" s="10" t="s">
        <v>119</v>
      </c>
      <c r="C89" s="15">
        <v>2</v>
      </c>
      <c r="D89" s="9">
        <v>84</v>
      </c>
      <c r="E89" s="3">
        <f t="shared" si="28"/>
        <v>87.283333333333331</v>
      </c>
      <c r="F89" s="3">
        <f t="shared" si="28"/>
        <v>86.566666666666663</v>
      </c>
      <c r="G89" s="3">
        <f t="shared" si="28"/>
        <v>87.45</v>
      </c>
      <c r="H89" s="5">
        <f t="shared" si="31"/>
        <v>84</v>
      </c>
      <c r="I89" s="3">
        <f t="shared" si="21"/>
        <v>86.566666666666549</v>
      </c>
      <c r="J89" s="5">
        <f t="shared" si="32"/>
        <v>83.333333333333329</v>
      </c>
      <c r="K89" s="3">
        <f t="shared" si="22"/>
        <v>-3.2833333333333314</v>
      </c>
      <c r="L89" s="3">
        <f t="shared" si="23"/>
        <v>0.88333333333333997</v>
      </c>
      <c r="M89" s="3">
        <f t="shared" si="24"/>
        <v>-3.2833333333333314</v>
      </c>
      <c r="N89" s="3">
        <f t="shared" si="25"/>
        <v>-0.71666666666678225</v>
      </c>
      <c r="O89" s="3">
        <f t="shared" si="26"/>
        <v>5.0000000000110845E-2</v>
      </c>
      <c r="P89" s="3">
        <f t="shared" si="27"/>
        <v>-0.21666666666666856</v>
      </c>
    </row>
    <row r="90" spans="1:16" x14ac:dyDescent="0.25">
      <c r="A90" s="9" t="s">
        <v>100</v>
      </c>
      <c r="B90" s="10" t="s">
        <v>119</v>
      </c>
      <c r="C90" s="15">
        <v>2</v>
      </c>
      <c r="D90" s="9">
        <v>85</v>
      </c>
      <c r="E90" s="3">
        <f t="shared" si="28"/>
        <v>87.283333333333331</v>
      </c>
      <c r="F90" s="3">
        <f t="shared" si="28"/>
        <v>86.566666666666663</v>
      </c>
      <c r="G90" s="3">
        <f t="shared" si="28"/>
        <v>87.45</v>
      </c>
      <c r="H90" s="5">
        <f t="shared" si="31"/>
        <v>85</v>
      </c>
      <c r="I90" s="3">
        <f t="shared" si="21"/>
        <v>86.566666666666549</v>
      </c>
      <c r="J90" s="5">
        <f t="shared" si="32"/>
        <v>84</v>
      </c>
      <c r="K90" s="3">
        <f t="shared" si="22"/>
        <v>-2.2833333333333314</v>
      </c>
      <c r="L90" s="3">
        <f t="shared" si="23"/>
        <v>0.88333333333333997</v>
      </c>
      <c r="M90" s="3">
        <f t="shared" si="24"/>
        <v>-2.2833333333333314</v>
      </c>
      <c r="N90" s="3">
        <f t="shared" si="25"/>
        <v>-0.71666666666678225</v>
      </c>
      <c r="O90" s="3">
        <f t="shared" si="26"/>
        <v>-0.28333333333321775</v>
      </c>
      <c r="P90" s="3">
        <f t="shared" si="27"/>
        <v>0.11666666666666003</v>
      </c>
    </row>
    <row r="91" spans="1:16" x14ac:dyDescent="0.25">
      <c r="A91" s="9" t="s">
        <v>101</v>
      </c>
      <c r="B91" s="10" t="s">
        <v>119</v>
      </c>
      <c r="C91" s="15">
        <v>2</v>
      </c>
      <c r="D91" s="9">
        <v>88</v>
      </c>
      <c r="E91" s="3">
        <f t="shared" si="28"/>
        <v>87.283333333333331</v>
      </c>
      <c r="F91" s="3">
        <f t="shared" si="28"/>
        <v>86.566666666666663</v>
      </c>
      <c r="G91" s="3">
        <f t="shared" si="28"/>
        <v>87.45</v>
      </c>
      <c r="H91" s="5">
        <f t="shared" si="31"/>
        <v>87.833333333333329</v>
      </c>
      <c r="I91" s="3">
        <f t="shared" si="21"/>
        <v>86.566666666666549</v>
      </c>
      <c r="J91" s="5">
        <f t="shared" si="32"/>
        <v>86.666666666666671</v>
      </c>
      <c r="K91" s="3">
        <f t="shared" si="22"/>
        <v>0.71666666666666856</v>
      </c>
      <c r="L91" s="3">
        <f t="shared" si="23"/>
        <v>0.88333333333333997</v>
      </c>
      <c r="M91" s="3">
        <f t="shared" si="24"/>
        <v>0.54999999999999716</v>
      </c>
      <c r="N91" s="3">
        <f t="shared" si="25"/>
        <v>-0.71666666666678225</v>
      </c>
      <c r="O91" s="3">
        <f t="shared" si="26"/>
        <v>-0.44999999999987494</v>
      </c>
      <c r="P91" s="3">
        <f t="shared" si="27"/>
        <v>0.44999999999998863</v>
      </c>
    </row>
    <row r="92" spans="1:16" x14ac:dyDescent="0.25">
      <c r="A92" s="9" t="s">
        <v>102</v>
      </c>
      <c r="B92" s="10" t="s">
        <v>119</v>
      </c>
      <c r="C92" s="15">
        <v>2</v>
      </c>
      <c r="D92" s="9">
        <v>85</v>
      </c>
      <c r="E92" s="3">
        <f t="shared" si="28"/>
        <v>87.283333333333331</v>
      </c>
      <c r="F92" s="3">
        <f t="shared" si="28"/>
        <v>86.566666666666663</v>
      </c>
      <c r="G92" s="3">
        <f t="shared" si="28"/>
        <v>87.45</v>
      </c>
      <c r="H92" s="5">
        <f t="shared" si="31"/>
        <v>85</v>
      </c>
      <c r="I92" s="3">
        <f t="shared" si="21"/>
        <v>86.566666666666549</v>
      </c>
      <c r="J92" s="5">
        <f t="shared" si="32"/>
        <v>84</v>
      </c>
      <c r="K92" s="3">
        <f t="shared" si="22"/>
        <v>-2.2833333333333314</v>
      </c>
      <c r="L92" s="3">
        <f t="shared" si="23"/>
        <v>0.88333333333333997</v>
      </c>
      <c r="M92" s="3">
        <f t="shared" si="24"/>
        <v>-2.2833333333333314</v>
      </c>
      <c r="N92" s="3">
        <f t="shared" si="25"/>
        <v>-0.71666666666678225</v>
      </c>
      <c r="O92" s="3">
        <f t="shared" si="26"/>
        <v>-0.28333333333321775</v>
      </c>
      <c r="P92" s="3">
        <f t="shared" si="27"/>
        <v>0.11666666666666003</v>
      </c>
    </row>
    <row r="93" spans="1:16" x14ac:dyDescent="0.25">
      <c r="A93" s="9" t="s">
        <v>103</v>
      </c>
      <c r="B93" s="10" t="s">
        <v>119</v>
      </c>
      <c r="C93" s="15">
        <v>2</v>
      </c>
      <c r="D93" s="9">
        <v>85</v>
      </c>
      <c r="E93" s="3">
        <f t="shared" si="28"/>
        <v>87.283333333333331</v>
      </c>
      <c r="F93" s="3">
        <f t="shared" si="28"/>
        <v>86.566666666666663</v>
      </c>
      <c r="G93" s="3">
        <f t="shared" si="28"/>
        <v>87.45</v>
      </c>
      <c r="H93" s="5">
        <f t="shared" si="31"/>
        <v>83</v>
      </c>
      <c r="I93" s="3">
        <f t="shared" si="21"/>
        <v>86.566666666666549</v>
      </c>
      <c r="J93" s="5">
        <f t="shared" si="32"/>
        <v>82.666666666666671</v>
      </c>
      <c r="K93" s="3">
        <f t="shared" si="22"/>
        <v>-2.2833333333333314</v>
      </c>
      <c r="L93" s="3">
        <f t="shared" si="23"/>
        <v>0.88333333333333997</v>
      </c>
      <c r="M93" s="3">
        <f t="shared" si="24"/>
        <v>-4.2833333333333314</v>
      </c>
      <c r="N93" s="3">
        <f t="shared" si="25"/>
        <v>-0.71666666666678225</v>
      </c>
      <c r="O93" s="3">
        <f t="shared" si="26"/>
        <v>0.38333333333345365</v>
      </c>
      <c r="P93" s="3">
        <f t="shared" si="27"/>
        <v>1.4499999999999886</v>
      </c>
    </row>
    <row r="94" spans="1:16" x14ac:dyDescent="0.25">
      <c r="A94" s="9" t="s">
        <v>104</v>
      </c>
      <c r="B94" s="10" t="s">
        <v>119</v>
      </c>
      <c r="C94" s="15">
        <v>2</v>
      </c>
      <c r="D94" s="9">
        <v>87</v>
      </c>
      <c r="E94" s="3">
        <f t="shared" si="28"/>
        <v>87.283333333333331</v>
      </c>
      <c r="F94" s="3">
        <f t="shared" si="28"/>
        <v>86.566666666666663</v>
      </c>
      <c r="G94" s="3">
        <f t="shared" si="28"/>
        <v>87.45</v>
      </c>
      <c r="H94" s="5">
        <f t="shared" si="31"/>
        <v>84.666666666666671</v>
      </c>
      <c r="I94" s="3">
        <f t="shared" si="21"/>
        <v>86.566666666666549</v>
      </c>
      <c r="J94" s="5">
        <f t="shared" si="32"/>
        <v>84.333333333333329</v>
      </c>
      <c r="K94" s="3">
        <f t="shared" si="22"/>
        <v>-0.28333333333333144</v>
      </c>
      <c r="L94" s="3">
        <f t="shared" si="23"/>
        <v>0.88333333333333997</v>
      </c>
      <c r="M94" s="3">
        <f t="shared" si="24"/>
        <v>-2.61666666666666</v>
      </c>
      <c r="N94" s="3">
        <f t="shared" si="25"/>
        <v>-0.71666666666678225</v>
      </c>
      <c r="O94" s="3">
        <f t="shared" si="26"/>
        <v>0.38333333333343944</v>
      </c>
      <c r="P94" s="3">
        <f t="shared" si="27"/>
        <v>1.7833333333333314</v>
      </c>
    </row>
    <row r="95" spans="1:16" x14ac:dyDescent="0.25">
      <c r="A95" s="9" t="s">
        <v>105</v>
      </c>
      <c r="B95" s="10" t="s">
        <v>119</v>
      </c>
      <c r="C95" s="15">
        <v>2</v>
      </c>
      <c r="D95" s="9">
        <v>92</v>
      </c>
      <c r="E95" s="3">
        <f t="shared" si="28"/>
        <v>87.283333333333331</v>
      </c>
      <c r="F95" s="3">
        <f t="shared" si="28"/>
        <v>86.566666666666663</v>
      </c>
      <c r="G95" s="3">
        <f t="shared" si="28"/>
        <v>87.45</v>
      </c>
      <c r="H95" s="5">
        <f t="shared" si="31"/>
        <v>89.833333333333329</v>
      </c>
      <c r="I95" s="3">
        <f t="shared" si="21"/>
        <v>86.566666666666549</v>
      </c>
      <c r="J95" s="5">
        <f t="shared" si="32"/>
        <v>89.666666666666671</v>
      </c>
      <c r="K95" s="3">
        <f t="shared" si="22"/>
        <v>4.7166666666666686</v>
      </c>
      <c r="L95" s="3">
        <f t="shared" si="23"/>
        <v>0.88333333333333997</v>
      </c>
      <c r="M95" s="3">
        <f t="shared" si="24"/>
        <v>2.5499999999999972</v>
      </c>
      <c r="N95" s="3">
        <f t="shared" si="25"/>
        <v>-0.71666666666678225</v>
      </c>
      <c r="O95" s="3">
        <f t="shared" si="26"/>
        <v>0.55000000000012506</v>
      </c>
      <c r="P95" s="3">
        <f t="shared" si="27"/>
        <v>1.4499999999999886</v>
      </c>
    </row>
    <row r="96" spans="1:16" x14ac:dyDescent="0.25">
      <c r="A96" s="9" t="s">
        <v>106</v>
      </c>
      <c r="B96" s="10" t="s">
        <v>119</v>
      </c>
      <c r="C96" s="15">
        <v>2</v>
      </c>
      <c r="D96" s="9">
        <v>91</v>
      </c>
      <c r="E96" s="3">
        <f t="shared" si="28"/>
        <v>87.283333333333331</v>
      </c>
      <c r="F96" s="3">
        <f t="shared" si="28"/>
        <v>86.566666666666663</v>
      </c>
      <c r="G96" s="3">
        <f t="shared" si="28"/>
        <v>87.45</v>
      </c>
      <c r="H96" s="5">
        <f t="shared" si="31"/>
        <v>90.833333333333329</v>
      </c>
      <c r="I96" s="3">
        <f t="shared" si="21"/>
        <v>86.566666666666549</v>
      </c>
      <c r="J96" s="5">
        <f t="shared" si="32"/>
        <v>90</v>
      </c>
      <c r="K96" s="3">
        <f t="shared" si="22"/>
        <v>3.7166666666666686</v>
      </c>
      <c r="L96" s="3">
        <f t="shared" si="23"/>
        <v>0.88333333333333997</v>
      </c>
      <c r="M96" s="3">
        <f t="shared" si="24"/>
        <v>3.5499999999999972</v>
      </c>
      <c r="N96" s="3">
        <f t="shared" si="25"/>
        <v>-0.71666666666678225</v>
      </c>
      <c r="O96" s="3">
        <f t="shared" si="26"/>
        <v>-0.11666666666654635</v>
      </c>
      <c r="P96" s="3">
        <f t="shared" si="27"/>
        <v>0.11666666666666003</v>
      </c>
    </row>
    <row r="97" spans="1:16" x14ac:dyDescent="0.25">
      <c r="A97" s="9" t="s">
        <v>107</v>
      </c>
      <c r="B97" s="10" t="s">
        <v>119</v>
      </c>
      <c r="C97" s="15">
        <v>2</v>
      </c>
      <c r="D97" s="9">
        <v>90</v>
      </c>
      <c r="E97" s="3">
        <f t="shared" si="28"/>
        <v>87.283333333333331</v>
      </c>
      <c r="F97" s="3">
        <f t="shared" si="28"/>
        <v>86.566666666666663</v>
      </c>
      <c r="G97" s="3">
        <f t="shared" si="28"/>
        <v>87.45</v>
      </c>
      <c r="H97" s="5">
        <f t="shared" si="31"/>
        <v>91.5</v>
      </c>
      <c r="I97" s="3">
        <f t="shared" si="21"/>
        <v>86.566666666666549</v>
      </c>
      <c r="J97" s="5">
        <f t="shared" si="32"/>
        <v>90</v>
      </c>
      <c r="K97" s="3">
        <f t="shared" si="22"/>
        <v>2.7166666666666686</v>
      </c>
      <c r="L97" s="3">
        <f t="shared" si="23"/>
        <v>0.88333333333333997</v>
      </c>
      <c r="M97" s="3">
        <f t="shared" si="24"/>
        <v>4.2166666666666686</v>
      </c>
      <c r="N97" s="3">
        <f t="shared" si="25"/>
        <v>-0.71666666666678225</v>
      </c>
      <c r="O97" s="3">
        <f t="shared" si="26"/>
        <v>-0.78333333333321775</v>
      </c>
      <c r="P97" s="3">
        <f t="shared" si="27"/>
        <v>-0.88333333333333997</v>
      </c>
    </row>
    <row r="98" spans="1:16" x14ac:dyDescent="0.25">
      <c r="A98" s="9" t="s">
        <v>108</v>
      </c>
      <c r="B98" s="10" t="s">
        <v>119</v>
      </c>
      <c r="C98" s="15">
        <v>2</v>
      </c>
      <c r="D98" s="9">
        <v>85</v>
      </c>
      <c r="E98" s="3">
        <f t="shared" si="28"/>
        <v>87.283333333333331</v>
      </c>
      <c r="F98" s="3">
        <f t="shared" si="28"/>
        <v>86.566666666666663</v>
      </c>
      <c r="G98" s="3">
        <f t="shared" si="28"/>
        <v>87.45</v>
      </c>
      <c r="H98" s="5">
        <f t="shared" si="31"/>
        <v>85</v>
      </c>
      <c r="I98" s="3">
        <f t="shared" si="21"/>
        <v>86.566666666666549</v>
      </c>
      <c r="J98" s="5">
        <f t="shared" si="32"/>
        <v>85.333333333333329</v>
      </c>
      <c r="K98" s="3">
        <f t="shared" si="22"/>
        <v>-2.2833333333333314</v>
      </c>
      <c r="L98" s="3">
        <f t="shared" si="23"/>
        <v>0.88333333333333997</v>
      </c>
      <c r="M98" s="3">
        <f t="shared" si="24"/>
        <v>-2.2833333333333314</v>
      </c>
      <c r="N98" s="3">
        <f t="shared" si="25"/>
        <v>-0.71666666666678225</v>
      </c>
      <c r="O98" s="3">
        <f t="shared" si="26"/>
        <v>1.0500000000001108</v>
      </c>
      <c r="P98" s="3">
        <f t="shared" si="27"/>
        <v>-1.2166666666666686</v>
      </c>
    </row>
    <row r="99" spans="1:16" x14ac:dyDescent="0.25">
      <c r="A99" s="9" t="s">
        <v>109</v>
      </c>
      <c r="B99" s="10" t="s">
        <v>119</v>
      </c>
      <c r="C99" s="15">
        <v>2</v>
      </c>
      <c r="D99" s="9">
        <v>94</v>
      </c>
      <c r="E99" s="3">
        <f t="shared" si="28"/>
        <v>87.283333333333331</v>
      </c>
      <c r="F99" s="3">
        <f t="shared" si="28"/>
        <v>86.566666666666663</v>
      </c>
      <c r="G99" s="3">
        <f t="shared" si="28"/>
        <v>87.45</v>
      </c>
      <c r="H99" s="5">
        <f t="shared" si="31"/>
        <v>92</v>
      </c>
      <c r="I99" s="3">
        <f t="shared" si="21"/>
        <v>86.566666666666549</v>
      </c>
      <c r="J99" s="5">
        <f t="shared" si="32"/>
        <v>91.333333333333329</v>
      </c>
      <c r="K99" s="3">
        <f t="shared" si="22"/>
        <v>6.7166666666666686</v>
      </c>
      <c r="L99" s="3">
        <f t="shared" si="23"/>
        <v>0.88333333333333997</v>
      </c>
      <c r="M99" s="3">
        <f t="shared" si="24"/>
        <v>4.7166666666666686</v>
      </c>
      <c r="N99" s="3">
        <f t="shared" si="25"/>
        <v>-0.71666666666678225</v>
      </c>
      <c r="O99" s="3">
        <f t="shared" si="26"/>
        <v>5.0000000000110845E-2</v>
      </c>
      <c r="P99" s="3">
        <f t="shared" si="27"/>
        <v>1.7833333333333314</v>
      </c>
    </row>
    <row r="100" spans="1:16" x14ac:dyDescent="0.25">
      <c r="A100" s="9" t="s">
        <v>110</v>
      </c>
      <c r="B100" s="10" t="s">
        <v>119</v>
      </c>
      <c r="C100" s="15">
        <v>2</v>
      </c>
      <c r="D100" s="9">
        <v>91</v>
      </c>
      <c r="E100" s="3">
        <f t="shared" si="28"/>
        <v>87.283333333333331</v>
      </c>
      <c r="F100" s="3">
        <f t="shared" si="28"/>
        <v>86.566666666666663</v>
      </c>
      <c r="G100" s="3">
        <f t="shared" si="28"/>
        <v>87.45</v>
      </c>
      <c r="H100" s="5">
        <f t="shared" si="31"/>
        <v>89.166666666666671</v>
      </c>
      <c r="I100" s="3">
        <f t="shared" si="21"/>
        <v>86.566666666666549</v>
      </c>
      <c r="J100" s="5">
        <f t="shared" si="32"/>
        <v>89.333333333333329</v>
      </c>
      <c r="K100" s="3">
        <f t="shared" si="22"/>
        <v>3.7166666666666686</v>
      </c>
      <c r="L100" s="3">
        <f t="shared" si="23"/>
        <v>0.88333333333333997</v>
      </c>
      <c r="M100" s="3">
        <f t="shared" si="24"/>
        <v>1.88333333333334</v>
      </c>
      <c r="N100" s="3">
        <f t="shared" si="25"/>
        <v>-0.71666666666678225</v>
      </c>
      <c r="O100" s="3">
        <f t="shared" si="26"/>
        <v>0.88333333333343944</v>
      </c>
      <c r="P100" s="3">
        <f t="shared" si="27"/>
        <v>0.78333333333333144</v>
      </c>
    </row>
    <row r="101" spans="1:16" x14ac:dyDescent="0.25">
      <c r="A101" s="9" t="s">
        <v>111</v>
      </c>
      <c r="B101" s="10" t="s">
        <v>119</v>
      </c>
      <c r="C101" s="15">
        <v>2</v>
      </c>
      <c r="D101" s="9">
        <v>85</v>
      </c>
      <c r="E101" s="3">
        <f t="shared" si="28"/>
        <v>87.283333333333331</v>
      </c>
      <c r="F101" s="3">
        <f t="shared" si="28"/>
        <v>86.566666666666663</v>
      </c>
      <c r="G101" s="3">
        <f t="shared" si="28"/>
        <v>87.45</v>
      </c>
      <c r="H101" s="5">
        <f t="shared" si="31"/>
        <v>84.666666666666671</v>
      </c>
      <c r="I101" s="3">
        <f t="shared" si="21"/>
        <v>86.566666666666549</v>
      </c>
      <c r="J101" s="5">
        <f t="shared" si="32"/>
        <v>84</v>
      </c>
      <c r="K101" s="3">
        <f t="shared" si="22"/>
        <v>-2.2833333333333314</v>
      </c>
      <c r="L101" s="3">
        <f t="shared" si="23"/>
        <v>0.88333333333333997</v>
      </c>
      <c r="M101" s="3">
        <f t="shared" si="24"/>
        <v>-2.61666666666666</v>
      </c>
      <c r="N101" s="3">
        <f t="shared" si="25"/>
        <v>-0.71666666666678225</v>
      </c>
      <c r="O101" s="3">
        <f t="shared" si="26"/>
        <v>5.0000000000110845E-2</v>
      </c>
      <c r="P101" s="3">
        <f t="shared" si="27"/>
        <v>0.11666666666666003</v>
      </c>
    </row>
    <row r="102" spans="1:16" x14ac:dyDescent="0.25">
      <c r="A102" s="14" t="s">
        <v>112</v>
      </c>
      <c r="B102" s="11" t="s">
        <v>119</v>
      </c>
      <c r="C102" s="17">
        <v>2</v>
      </c>
      <c r="D102" s="14">
        <v>90</v>
      </c>
      <c r="E102" s="3">
        <f t="shared" si="28"/>
        <v>87.283333333333331</v>
      </c>
      <c r="F102" s="3">
        <f t="shared" si="28"/>
        <v>86.566666666666663</v>
      </c>
      <c r="G102" s="3">
        <f t="shared" si="28"/>
        <v>87.45</v>
      </c>
      <c r="H102" s="5">
        <f t="shared" si="31"/>
        <v>92.166666666666671</v>
      </c>
      <c r="I102" s="3">
        <f t="shared" si="21"/>
        <v>86.566666666666549</v>
      </c>
      <c r="J102" s="5">
        <f t="shared" si="32"/>
        <v>90.666666666666671</v>
      </c>
      <c r="K102" s="3">
        <f t="shared" si="22"/>
        <v>2.7166666666666686</v>
      </c>
      <c r="L102" s="3">
        <f t="shared" si="23"/>
        <v>0.88333333333333997</v>
      </c>
      <c r="M102" s="3">
        <f t="shared" si="24"/>
        <v>4.88333333333334</v>
      </c>
      <c r="N102" s="3">
        <f t="shared" si="25"/>
        <v>-0.71666666666678225</v>
      </c>
      <c r="O102" s="3">
        <f t="shared" si="26"/>
        <v>-0.78333333333321775</v>
      </c>
      <c r="P102" s="3">
        <f t="shared" si="27"/>
        <v>-1.5500000000000114</v>
      </c>
    </row>
    <row r="103" spans="1:16" x14ac:dyDescent="0.25">
      <c r="A103" s="9" t="s">
        <v>93</v>
      </c>
      <c r="B103" s="10" t="s">
        <v>119</v>
      </c>
      <c r="C103" s="15">
        <v>3</v>
      </c>
      <c r="D103" s="9">
        <v>93</v>
      </c>
      <c r="E103" s="3">
        <f t="shared" si="28"/>
        <v>87.283333333333331</v>
      </c>
      <c r="F103" s="3">
        <f t="shared" si="28"/>
        <v>86.566666666666663</v>
      </c>
      <c r="G103" s="3">
        <f t="shared" ref="G103" si="33">AVERAGE(D103:D122)</f>
        <v>87.15</v>
      </c>
      <c r="H103" s="5">
        <f t="shared" si="31"/>
        <v>92.166666666666671</v>
      </c>
      <c r="I103" s="3">
        <f t="shared" si="21"/>
        <v>86.566666666666549</v>
      </c>
      <c r="J103" s="5">
        <f t="shared" si="32"/>
        <v>90.333333333333329</v>
      </c>
      <c r="K103" s="3">
        <f t="shared" si="22"/>
        <v>5.7166666666666686</v>
      </c>
      <c r="L103" s="3">
        <f t="shared" si="23"/>
        <v>0.58333333333334281</v>
      </c>
      <c r="M103" s="3">
        <f t="shared" si="24"/>
        <v>4.88333333333334</v>
      </c>
      <c r="N103" s="3">
        <f t="shared" si="25"/>
        <v>-0.71666666666678225</v>
      </c>
      <c r="O103" s="3">
        <f t="shared" si="26"/>
        <v>-1.1166666666665606</v>
      </c>
      <c r="P103" s="3">
        <f t="shared" si="27"/>
        <v>2.0833333333333286</v>
      </c>
    </row>
    <row r="104" spans="1:16" x14ac:dyDescent="0.25">
      <c r="A104" s="9" t="s">
        <v>94</v>
      </c>
      <c r="B104" s="10" t="s">
        <v>119</v>
      </c>
      <c r="C104" s="15">
        <v>3</v>
      </c>
      <c r="D104" s="9">
        <v>83</v>
      </c>
      <c r="E104" s="3">
        <f t="shared" si="28"/>
        <v>87.283333333333331</v>
      </c>
      <c r="F104" s="3">
        <f t="shared" si="28"/>
        <v>86.566666666666663</v>
      </c>
      <c r="G104" s="3">
        <f t="shared" ref="G104:G122" si="34">G103</f>
        <v>87.15</v>
      </c>
      <c r="H104" s="5">
        <f t="shared" si="31"/>
        <v>84.166666666666671</v>
      </c>
      <c r="I104" s="3">
        <f t="shared" si="21"/>
        <v>86.566666666666549</v>
      </c>
      <c r="J104" s="5">
        <f t="shared" si="32"/>
        <v>83.666666666666671</v>
      </c>
      <c r="K104" s="3">
        <f t="shared" si="22"/>
        <v>-4.2833333333333314</v>
      </c>
      <c r="L104" s="3">
        <f t="shared" si="23"/>
        <v>0.58333333333334281</v>
      </c>
      <c r="M104" s="3">
        <f t="shared" si="24"/>
        <v>-3.11666666666666</v>
      </c>
      <c r="N104" s="3">
        <f t="shared" si="25"/>
        <v>-0.71666666666678225</v>
      </c>
      <c r="O104" s="3">
        <f t="shared" si="26"/>
        <v>0.21666666666678225</v>
      </c>
      <c r="P104" s="3">
        <f t="shared" si="27"/>
        <v>-1.2500000000000142</v>
      </c>
    </row>
    <row r="105" spans="1:16" x14ac:dyDescent="0.25">
      <c r="A105" s="9" t="s">
        <v>95</v>
      </c>
      <c r="B105" s="10" t="s">
        <v>119</v>
      </c>
      <c r="C105" s="15">
        <v>3</v>
      </c>
      <c r="D105" s="9">
        <v>88</v>
      </c>
      <c r="E105" s="3">
        <f t="shared" si="28"/>
        <v>87.283333333333331</v>
      </c>
      <c r="F105" s="3">
        <f t="shared" si="28"/>
        <v>86.566666666666663</v>
      </c>
      <c r="G105" s="3">
        <f t="shared" si="28"/>
        <v>87.15</v>
      </c>
      <c r="H105" s="5">
        <f t="shared" si="31"/>
        <v>84.333333333333329</v>
      </c>
      <c r="I105" s="3">
        <f t="shared" si="21"/>
        <v>86.566666666666549</v>
      </c>
      <c r="J105" s="5">
        <f t="shared" si="32"/>
        <v>84</v>
      </c>
      <c r="K105" s="3">
        <f t="shared" si="22"/>
        <v>0.71666666666666856</v>
      </c>
      <c r="L105" s="3">
        <f t="shared" si="23"/>
        <v>0.58333333333334281</v>
      </c>
      <c r="M105" s="3">
        <f t="shared" si="24"/>
        <v>-2.9500000000000028</v>
      </c>
      <c r="N105" s="3">
        <f t="shared" si="25"/>
        <v>-0.71666666666678225</v>
      </c>
      <c r="O105" s="3">
        <f t="shared" si="26"/>
        <v>0.38333333333345365</v>
      </c>
      <c r="P105" s="3">
        <f t="shared" si="27"/>
        <v>3.4166666666666572</v>
      </c>
    </row>
    <row r="106" spans="1:16" x14ac:dyDescent="0.25">
      <c r="A106" s="9" t="s">
        <v>96</v>
      </c>
      <c r="B106" s="10" t="s">
        <v>119</v>
      </c>
      <c r="C106" s="15">
        <v>3</v>
      </c>
      <c r="D106" s="9">
        <v>83</v>
      </c>
      <c r="E106" s="3">
        <f t="shared" si="28"/>
        <v>87.283333333333331</v>
      </c>
      <c r="F106" s="3">
        <f t="shared" si="28"/>
        <v>86.566666666666663</v>
      </c>
      <c r="G106" s="3">
        <f t="shared" si="28"/>
        <v>87.15</v>
      </c>
      <c r="H106" s="5">
        <f t="shared" si="31"/>
        <v>84.5</v>
      </c>
      <c r="I106" s="3">
        <f t="shared" si="21"/>
        <v>86.566666666666549</v>
      </c>
      <c r="J106" s="5">
        <f t="shared" si="32"/>
        <v>83.333333333333329</v>
      </c>
      <c r="K106" s="3">
        <f t="shared" si="22"/>
        <v>-4.2833333333333314</v>
      </c>
      <c r="L106" s="3">
        <f t="shared" si="23"/>
        <v>0.58333333333334281</v>
      </c>
      <c r="M106" s="3">
        <f t="shared" si="24"/>
        <v>-2.7833333333333314</v>
      </c>
      <c r="N106" s="3">
        <f t="shared" si="25"/>
        <v>-0.71666666666678225</v>
      </c>
      <c r="O106" s="3">
        <f t="shared" si="26"/>
        <v>-0.44999999999988916</v>
      </c>
      <c r="P106" s="3">
        <f t="shared" si="27"/>
        <v>-0.9166666666666714</v>
      </c>
    </row>
    <row r="107" spans="1:16" x14ac:dyDescent="0.25">
      <c r="A107" s="9" t="s">
        <v>97</v>
      </c>
      <c r="B107" s="10" t="s">
        <v>119</v>
      </c>
      <c r="C107" s="15">
        <v>3</v>
      </c>
      <c r="D107" s="9">
        <v>83</v>
      </c>
      <c r="E107" s="3">
        <f t="shared" si="28"/>
        <v>87.283333333333331</v>
      </c>
      <c r="F107" s="3">
        <f t="shared" si="28"/>
        <v>86.566666666666663</v>
      </c>
      <c r="G107" s="3">
        <f t="shared" si="28"/>
        <v>87.15</v>
      </c>
      <c r="H107" s="5">
        <f t="shared" si="31"/>
        <v>81.5</v>
      </c>
      <c r="I107" s="3">
        <f t="shared" si="21"/>
        <v>86.566666666666549</v>
      </c>
      <c r="J107" s="5">
        <f t="shared" si="32"/>
        <v>82</v>
      </c>
      <c r="K107" s="3">
        <f t="shared" si="22"/>
        <v>-4.2833333333333314</v>
      </c>
      <c r="L107" s="3">
        <f t="shared" si="23"/>
        <v>0.58333333333334281</v>
      </c>
      <c r="M107" s="3">
        <f t="shared" si="24"/>
        <v>-5.7833333333333314</v>
      </c>
      <c r="N107" s="3">
        <f t="shared" si="25"/>
        <v>-0.71666666666678225</v>
      </c>
      <c r="O107" s="3">
        <f t="shared" si="26"/>
        <v>1.2166666666667822</v>
      </c>
      <c r="P107" s="3">
        <f t="shared" si="27"/>
        <v>0.41666666666665719</v>
      </c>
    </row>
    <row r="108" spans="1:16" x14ac:dyDescent="0.25">
      <c r="A108" s="9" t="s">
        <v>98</v>
      </c>
      <c r="B108" s="10" t="s">
        <v>119</v>
      </c>
      <c r="C108" s="15">
        <v>3</v>
      </c>
      <c r="D108" s="9">
        <v>95</v>
      </c>
      <c r="E108" s="3">
        <f t="shared" si="28"/>
        <v>87.283333333333331</v>
      </c>
      <c r="F108" s="3">
        <f t="shared" si="28"/>
        <v>86.566666666666663</v>
      </c>
      <c r="G108" s="3">
        <f t="shared" si="28"/>
        <v>87.15</v>
      </c>
      <c r="H108" s="5">
        <f t="shared" si="31"/>
        <v>94.333333333333329</v>
      </c>
      <c r="I108" s="3">
        <f t="shared" si="21"/>
        <v>86.566666666666549</v>
      </c>
      <c r="J108" s="5">
        <f t="shared" si="32"/>
        <v>92.666666666666671</v>
      </c>
      <c r="K108" s="3">
        <f t="shared" si="22"/>
        <v>7.7166666666666686</v>
      </c>
      <c r="L108" s="3">
        <f t="shared" si="23"/>
        <v>0.58333333333334281</v>
      </c>
      <c r="M108" s="3">
        <f t="shared" si="24"/>
        <v>7.0499999999999972</v>
      </c>
      <c r="N108" s="3">
        <f t="shared" si="25"/>
        <v>-0.71666666666678225</v>
      </c>
      <c r="O108" s="3">
        <f t="shared" si="26"/>
        <v>-0.94999999999987494</v>
      </c>
      <c r="P108" s="3">
        <f t="shared" si="27"/>
        <v>1.7499999999999858</v>
      </c>
    </row>
    <row r="109" spans="1:16" x14ac:dyDescent="0.25">
      <c r="A109" s="9" t="s">
        <v>99</v>
      </c>
      <c r="B109" s="10" t="s">
        <v>119</v>
      </c>
      <c r="C109" s="15">
        <v>3</v>
      </c>
      <c r="D109" s="9">
        <v>85</v>
      </c>
      <c r="E109" s="3">
        <f t="shared" si="28"/>
        <v>87.283333333333331</v>
      </c>
      <c r="F109" s="3">
        <f t="shared" si="28"/>
        <v>86.566666666666663</v>
      </c>
      <c r="G109" s="3">
        <f t="shared" si="28"/>
        <v>87.15</v>
      </c>
      <c r="H109" s="5">
        <f t="shared" si="31"/>
        <v>84</v>
      </c>
      <c r="I109" s="3">
        <f t="shared" si="21"/>
        <v>86.566666666666549</v>
      </c>
      <c r="J109" s="5">
        <f t="shared" si="32"/>
        <v>83.333333333333329</v>
      </c>
      <c r="K109" s="3">
        <f t="shared" si="22"/>
        <v>-2.2833333333333314</v>
      </c>
      <c r="L109" s="3">
        <f t="shared" si="23"/>
        <v>0.58333333333334281</v>
      </c>
      <c r="M109" s="3">
        <f t="shared" si="24"/>
        <v>-3.2833333333333314</v>
      </c>
      <c r="N109" s="3">
        <f t="shared" si="25"/>
        <v>-0.71666666666678225</v>
      </c>
      <c r="O109" s="3">
        <f t="shared" si="26"/>
        <v>5.0000000000110845E-2</v>
      </c>
      <c r="P109" s="3">
        <f t="shared" si="27"/>
        <v>1.0833333333333286</v>
      </c>
    </row>
    <row r="110" spans="1:16" x14ac:dyDescent="0.25">
      <c r="A110" s="9" t="s">
        <v>100</v>
      </c>
      <c r="B110" s="10" t="s">
        <v>119</v>
      </c>
      <c r="C110" s="15">
        <v>3</v>
      </c>
      <c r="D110" s="9">
        <v>83</v>
      </c>
      <c r="E110" s="3">
        <f t="shared" si="28"/>
        <v>87.283333333333331</v>
      </c>
      <c r="F110" s="3">
        <f t="shared" si="28"/>
        <v>86.566666666666663</v>
      </c>
      <c r="G110" s="3">
        <f t="shared" si="28"/>
        <v>87.15</v>
      </c>
      <c r="H110" s="5">
        <f t="shared" si="31"/>
        <v>85</v>
      </c>
      <c r="I110" s="3">
        <f t="shared" si="21"/>
        <v>86.566666666666549</v>
      </c>
      <c r="J110" s="5">
        <f t="shared" si="32"/>
        <v>84</v>
      </c>
      <c r="K110" s="3">
        <f t="shared" si="22"/>
        <v>-4.2833333333333314</v>
      </c>
      <c r="L110" s="3">
        <f t="shared" si="23"/>
        <v>0.58333333333334281</v>
      </c>
      <c r="M110" s="3">
        <f t="shared" si="24"/>
        <v>-2.2833333333333314</v>
      </c>
      <c r="N110" s="3">
        <f t="shared" si="25"/>
        <v>-0.71666666666678225</v>
      </c>
      <c r="O110" s="3">
        <f t="shared" si="26"/>
        <v>-0.28333333333321775</v>
      </c>
      <c r="P110" s="3">
        <f t="shared" si="27"/>
        <v>-1.5833333333333428</v>
      </c>
    </row>
    <row r="111" spans="1:16" x14ac:dyDescent="0.25">
      <c r="A111" s="9" t="s">
        <v>101</v>
      </c>
      <c r="B111" s="10" t="s">
        <v>119</v>
      </c>
      <c r="C111" s="15">
        <v>3</v>
      </c>
      <c r="D111" s="9">
        <v>87</v>
      </c>
      <c r="E111" s="3">
        <f t="shared" si="28"/>
        <v>87.283333333333331</v>
      </c>
      <c r="F111" s="3">
        <f t="shared" si="28"/>
        <v>86.566666666666663</v>
      </c>
      <c r="G111" s="3">
        <f t="shared" si="28"/>
        <v>87.15</v>
      </c>
      <c r="H111" s="5">
        <f t="shared" si="31"/>
        <v>87.833333333333329</v>
      </c>
      <c r="I111" s="3">
        <f t="shared" si="21"/>
        <v>86.566666666666549</v>
      </c>
      <c r="J111" s="5">
        <f t="shared" si="32"/>
        <v>86.666666666666671</v>
      </c>
      <c r="K111" s="3">
        <f t="shared" si="22"/>
        <v>-0.28333333333333144</v>
      </c>
      <c r="L111" s="3">
        <f t="shared" si="23"/>
        <v>0.58333333333334281</v>
      </c>
      <c r="M111" s="3">
        <f t="shared" si="24"/>
        <v>0.54999999999999716</v>
      </c>
      <c r="N111" s="3">
        <f t="shared" si="25"/>
        <v>-0.71666666666678225</v>
      </c>
      <c r="O111" s="3">
        <f t="shared" si="26"/>
        <v>-0.44999999999987494</v>
      </c>
      <c r="P111" s="3">
        <f t="shared" si="27"/>
        <v>-0.25000000000001421</v>
      </c>
    </row>
    <row r="112" spans="1:16" x14ac:dyDescent="0.25">
      <c r="A112" s="9" t="s">
        <v>102</v>
      </c>
      <c r="B112" s="10" t="s">
        <v>119</v>
      </c>
      <c r="C112" s="15">
        <v>3</v>
      </c>
      <c r="D112" s="9">
        <v>85</v>
      </c>
      <c r="E112" s="3">
        <f t="shared" si="28"/>
        <v>87.283333333333331</v>
      </c>
      <c r="F112" s="3">
        <f t="shared" si="28"/>
        <v>86.566666666666663</v>
      </c>
      <c r="G112" s="3">
        <f t="shared" si="28"/>
        <v>87.15</v>
      </c>
      <c r="H112" s="5">
        <f t="shared" si="31"/>
        <v>85</v>
      </c>
      <c r="I112" s="3">
        <f t="shared" si="21"/>
        <v>86.566666666666549</v>
      </c>
      <c r="J112" s="5">
        <f t="shared" si="32"/>
        <v>84</v>
      </c>
      <c r="K112" s="3">
        <f t="shared" si="22"/>
        <v>-2.2833333333333314</v>
      </c>
      <c r="L112" s="3">
        <f t="shared" si="23"/>
        <v>0.58333333333334281</v>
      </c>
      <c r="M112" s="3">
        <f t="shared" si="24"/>
        <v>-2.2833333333333314</v>
      </c>
      <c r="N112" s="3">
        <f t="shared" si="25"/>
        <v>-0.71666666666678225</v>
      </c>
      <c r="O112" s="3">
        <f t="shared" si="26"/>
        <v>-0.28333333333321775</v>
      </c>
      <c r="P112" s="3">
        <f t="shared" si="27"/>
        <v>0.41666666666665719</v>
      </c>
    </row>
    <row r="113" spans="1:16" x14ac:dyDescent="0.25">
      <c r="A113" s="9" t="s">
        <v>103</v>
      </c>
      <c r="B113" s="10" t="s">
        <v>119</v>
      </c>
      <c r="C113" s="15">
        <v>3</v>
      </c>
      <c r="D113" s="9">
        <v>82</v>
      </c>
      <c r="E113" s="3">
        <f t="shared" si="28"/>
        <v>87.283333333333331</v>
      </c>
      <c r="F113" s="3">
        <f t="shared" si="28"/>
        <v>86.566666666666663</v>
      </c>
      <c r="G113" s="3">
        <f t="shared" si="28"/>
        <v>87.15</v>
      </c>
      <c r="H113" s="5">
        <f t="shared" si="31"/>
        <v>83</v>
      </c>
      <c r="I113" s="3">
        <f t="shared" si="21"/>
        <v>86.566666666666549</v>
      </c>
      <c r="J113" s="5">
        <f t="shared" si="32"/>
        <v>82.666666666666671</v>
      </c>
      <c r="K113" s="3">
        <f t="shared" si="22"/>
        <v>-5.2833333333333314</v>
      </c>
      <c r="L113" s="3">
        <f t="shared" si="23"/>
        <v>0.58333333333334281</v>
      </c>
      <c r="M113" s="3">
        <f t="shared" si="24"/>
        <v>-4.2833333333333314</v>
      </c>
      <c r="N113" s="3">
        <f t="shared" si="25"/>
        <v>-0.71666666666678225</v>
      </c>
      <c r="O113" s="3">
        <f t="shared" si="26"/>
        <v>0.38333333333345365</v>
      </c>
      <c r="P113" s="3">
        <f t="shared" si="27"/>
        <v>-1.2500000000000142</v>
      </c>
    </row>
    <row r="114" spans="1:16" x14ac:dyDescent="0.25">
      <c r="A114" s="9" t="s">
        <v>104</v>
      </c>
      <c r="B114" s="10" t="s">
        <v>119</v>
      </c>
      <c r="C114" s="15">
        <v>3</v>
      </c>
      <c r="D114" s="9">
        <v>83</v>
      </c>
      <c r="E114" s="3">
        <f t="shared" si="28"/>
        <v>87.283333333333331</v>
      </c>
      <c r="F114" s="3">
        <f t="shared" si="28"/>
        <v>86.566666666666663</v>
      </c>
      <c r="G114" s="3">
        <f t="shared" si="28"/>
        <v>87.15</v>
      </c>
      <c r="H114" s="5">
        <f t="shared" si="31"/>
        <v>84.666666666666671</v>
      </c>
      <c r="I114" s="3">
        <f t="shared" si="21"/>
        <v>86.566666666666549</v>
      </c>
      <c r="J114" s="5">
        <f t="shared" si="32"/>
        <v>84.333333333333329</v>
      </c>
      <c r="K114" s="3">
        <f t="shared" si="22"/>
        <v>-4.2833333333333314</v>
      </c>
      <c r="L114" s="3">
        <f t="shared" si="23"/>
        <v>0.58333333333334281</v>
      </c>
      <c r="M114" s="3">
        <f t="shared" si="24"/>
        <v>-2.61666666666666</v>
      </c>
      <c r="N114" s="3">
        <f t="shared" si="25"/>
        <v>-0.71666666666678225</v>
      </c>
      <c r="O114" s="3">
        <f t="shared" si="26"/>
        <v>0.38333333333343944</v>
      </c>
      <c r="P114" s="3">
        <f t="shared" si="27"/>
        <v>-1.9166666666666714</v>
      </c>
    </row>
    <row r="115" spans="1:16" x14ac:dyDescent="0.25">
      <c r="A115" s="9" t="s">
        <v>105</v>
      </c>
      <c r="B115" s="10" t="s">
        <v>119</v>
      </c>
      <c r="C115" s="15">
        <v>3</v>
      </c>
      <c r="D115" s="9">
        <v>88</v>
      </c>
      <c r="E115" s="3">
        <f t="shared" si="28"/>
        <v>87.283333333333331</v>
      </c>
      <c r="F115" s="3">
        <f t="shared" si="28"/>
        <v>86.566666666666663</v>
      </c>
      <c r="G115" s="3">
        <f t="shared" si="28"/>
        <v>87.15</v>
      </c>
      <c r="H115" s="5">
        <f t="shared" si="31"/>
        <v>89.833333333333329</v>
      </c>
      <c r="I115" s="3">
        <f t="shared" si="21"/>
        <v>86.566666666666549</v>
      </c>
      <c r="J115" s="5">
        <f t="shared" si="32"/>
        <v>89.666666666666671</v>
      </c>
      <c r="K115" s="3">
        <f t="shared" si="22"/>
        <v>0.71666666666666856</v>
      </c>
      <c r="L115" s="3">
        <f t="shared" si="23"/>
        <v>0.58333333333334281</v>
      </c>
      <c r="M115" s="3">
        <f t="shared" si="24"/>
        <v>2.5499999999999972</v>
      </c>
      <c r="N115" s="3">
        <f t="shared" si="25"/>
        <v>-0.71666666666678225</v>
      </c>
      <c r="O115" s="3">
        <f t="shared" si="26"/>
        <v>0.55000000000012506</v>
      </c>
      <c r="P115" s="3">
        <f t="shared" si="27"/>
        <v>-2.2500000000000142</v>
      </c>
    </row>
    <row r="116" spans="1:16" x14ac:dyDescent="0.25">
      <c r="A116" s="9" t="s">
        <v>106</v>
      </c>
      <c r="B116" s="10" t="s">
        <v>119</v>
      </c>
      <c r="C116" s="15">
        <v>3</v>
      </c>
      <c r="D116" s="9">
        <v>90</v>
      </c>
      <c r="E116" s="3">
        <f t="shared" si="28"/>
        <v>87.283333333333331</v>
      </c>
      <c r="F116" s="3">
        <f t="shared" si="28"/>
        <v>86.566666666666663</v>
      </c>
      <c r="G116" s="3">
        <f t="shared" si="28"/>
        <v>87.15</v>
      </c>
      <c r="H116" s="5">
        <f t="shared" si="31"/>
        <v>90.833333333333329</v>
      </c>
      <c r="I116" s="3">
        <f t="shared" si="21"/>
        <v>86.566666666666549</v>
      </c>
      <c r="J116" s="5">
        <f t="shared" si="32"/>
        <v>90</v>
      </c>
      <c r="K116" s="3">
        <f t="shared" si="22"/>
        <v>2.7166666666666686</v>
      </c>
      <c r="L116" s="3">
        <f t="shared" si="23"/>
        <v>0.58333333333334281</v>
      </c>
      <c r="M116" s="3">
        <f t="shared" si="24"/>
        <v>3.5499999999999972</v>
      </c>
      <c r="N116" s="3">
        <f t="shared" si="25"/>
        <v>-0.71666666666678225</v>
      </c>
      <c r="O116" s="3">
        <f t="shared" si="26"/>
        <v>-0.11666666666654635</v>
      </c>
      <c r="P116" s="3">
        <f t="shared" si="27"/>
        <v>-0.58333333333334281</v>
      </c>
    </row>
    <row r="117" spans="1:16" x14ac:dyDescent="0.25">
      <c r="A117" s="9" t="s">
        <v>107</v>
      </c>
      <c r="B117" s="10" t="s">
        <v>119</v>
      </c>
      <c r="C117" s="15">
        <v>3</v>
      </c>
      <c r="D117" s="9">
        <v>91</v>
      </c>
      <c r="E117" s="3">
        <f t="shared" si="28"/>
        <v>87.283333333333331</v>
      </c>
      <c r="F117" s="3">
        <f t="shared" si="28"/>
        <v>86.566666666666663</v>
      </c>
      <c r="G117" s="3">
        <f t="shared" si="28"/>
        <v>87.15</v>
      </c>
      <c r="H117" s="5">
        <f t="shared" si="31"/>
        <v>91.5</v>
      </c>
      <c r="I117" s="3">
        <f t="shared" si="21"/>
        <v>86.566666666666549</v>
      </c>
      <c r="J117" s="5">
        <f t="shared" si="32"/>
        <v>90</v>
      </c>
      <c r="K117" s="3">
        <f t="shared" si="22"/>
        <v>3.7166666666666686</v>
      </c>
      <c r="L117" s="3">
        <f t="shared" si="23"/>
        <v>0.58333333333334281</v>
      </c>
      <c r="M117" s="3">
        <f t="shared" si="24"/>
        <v>4.2166666666666686</v>
      </c>
      <c r="N117" s="3">
        <f t="shared" si="25"/>
        <v>-0.71666666666678225</v>
      </c>
      <c r="O117" s="3">
        <f t="shared" si="26"/>
        <v>-0.78333333333321775</v>
      </c>
      <c r="P117" s="3">
        <f t="shared" si="27"/>
        <v>0.41666666666665719</v>
      </c>
    </row>
    <row r="118" spans="1:16" x14ac:dyDescent="0.25">
      <c r="A118" s="9" t="s">
        <v>108</v>
      </c>
      <c r="B118" s="10" t="s">
        <v>119</v>
      </c>
      <c r="C118" s="15">
        <v>3</v>
      </c>
      <c r="D118" s="9">
        <v>87</v>
      </c>
      <c r="E118" s="3">
        <f t="shared" si="28"/>
        <v>87.283333333333331</v>
      </c>
      <c r="F118" s="3">
        <f t="shared" si="28"/>
        <v>86.566666666666663</v>
      </c>
      <c r="G118" s="3">
        <f t="shared" si="28"/>
        <v>87.15</v>
      </c>
      <c r="H118" s="5">
        <f t="shared" si="31"/>
        <v>85</v>
      </c>
      <c r="I118" s="3">
        <f t="shared" si="21"/>
        <v>86.566666666666549</v>
      </c>
      <c r="J118" s="5">
        <f t="shared" si="32"/>
        <v>85.333333333333329</v>
      </c>
      <c r="K118" s="3">
        <f t="shared" si="22"/>
        <v>-0.28333333333333144</v>
      </c>
      <c r="L118" s="3">
        <f t="shared" si="23"/>
        <v>0.58333333333334281</v>
      </c>
      <c r="M118" s="3">
        <f t="shared" si="24"/>
        <v>-2.2833333333333314</v>
      </c>
      <c r="N118" s="3">
        <f t="shared" si="25"/>
        <v>-0.71666666666678225</v>
      </c>
      <c r="O118" s="3">
        <f t="shared" si="26"/>
        <v>1.0500000000001108</v>
      </c>
      <c r="P118" s="3">
        <f t="shared" si="27"/>
        <v>1.0833333333333286</v>
      </c>
    </row>
    <row r="119" spans="1:16" x14ac:dyDescent="0.25">
      <c r="A119" s="9" t="s">
        <v>109</v>
      </c>
      <c r="B119" s="10" t="s">
        <v>119</v>
      </c>
      <c r="C119" s="15">
        <v>3</v>
      </c>
      <c r="D119" s="9">
        <v>91</v>
      </c>
      <c r="E119" s="3">
        <f t="shared" si="28"/>
        <v>87.283333333333331</v>
      </c>
      <c r="F119" s="3">
        <f t="shared" si="28"/>
        <v>86.566666666666663</v>
      </c>
      <c r="G119" s="3">
        <f t="shared" si="28"/>
        <v>87.15</v>
      </c>
      <c r="H119" s="5">
        <f t="shared" si="31"/>
        <v>92</v>
      </c>
      <c r="I119" s="3">
        <f t="shared" si="21"/>
        <v>86.566666666666549</v>
      </c>
      <c r="J119" s="5">
        <f t="shared" si="32"/>
        <v>91.333333333333329</v>
      </c>
      <c r="K119" s="3">
        <f t="shared" si="22"/>
        <v>3.7166666666666686</v>
      </c>
      <c r="L119" s="3">
        <f t="shared" si="23"/>
        <v>0.58333333333334281</v>
      </c>
      <c r="M119" s="3">
        <f t="shared" si="24"/>
        <v>4.7166666666666686</v>
      </c>
      <c r="N119" s="3">
        <f t="shared" si="25"/>
        <v>-0.71666666666678225</v>
      </c>
      <c r="O119" s="3">
        <f t="shared" si="26"/>
        <v>5.0000000000110845E-2</v>
      </c>
      <c r="P119" s="3">
        <f t="shared" si="27"/>
        <v>-0.9166666666666714</v>
      </c>
    </row>
    <row r="120" spans="1:16" x14ac:dyDescent="0.25">
      <c r="A120" s="9" t="s">
        <v>110</v>
      </c>
      <c r="B120" s="10" t="s">
        <v>119</v>
      </c>
      <c r="C120" s="15">
        <v>3</v>
      </c>
      <c r="D120" s="9">
        <v>88</v>
      </c>
      <c r="E120" s="3">
        <f t="shared" si="28"/>
        <v>87.283333333333331</v>
      </c>
      <c r="F120" s="3">
        <f t="shared" si="28"/>
        <v>86.566666666666663</v>
      </c>
      <c r="G120" s="3">
        <f t="shared" si="28"/>
        <v>87.15</v>
      </c>
      <c r="H120" s="5">
        <f t="shared" si="31"/>
        <v>89.166666666666671</v>
      </c>
      <c r="I120" s="3">
        <f t="shared" si="21"/>
        <v>86.566666666666549</v>
      </c>
      <c r="J120" s="5">
        <f t="shared" si="32"/>
        <v>89.333333333333329</v>
      </c>
      <c r="K120" s="3">
        <f t="shared" si="22"/>
        <v>0.71666666666666856</v>
      </c>
      <c r="L120" s="3">
        <f t="shared" si="23"/>
        <v>0.58333333333334281</v>
      </c>
      <c r="M120" s="3">
        <f t="shared" si="24"/>
        <v>1.88333333333334</v>
      </c>
      <c r="N120" s="3">
        <f t="shared" si="25"/>
        <v>-0.71666666666678225</v>
      </c>
      <c r="O120" s="3">
        <f t="shared" si="26"/>
        <v>0.88333333333343944</v>
      </c>
      <c r="P120" s="3">
        <f t="shared" si="27"/>
        <v>-1.9166666666666714</v>
      </c>
    </row>
    <row r="121" spans="1:16" x14ac:dyDescent="0.25">
      <c r="A121" s="9" t="s">
        <v>111</v>
      </c>
      <c r="B121" s="10" t="s">
        <v>119</v>
      </c>
      <c r="C121" s="15">
        <v>3</v>
      </c>
      <c r="D121" s="9">
        <v>85</v>
      </c>
      <c r="E121" s="3">
        <f t="shared" si="28"/>
        <v>87.283333333333331</v>
      </c>
      <c r="F121" s="3">
        <f t="shared" si="28"/>
        <v>86.566666666666663</v>
      </c>
      <c r="G121" s="3">
        <f t="shared" si="28"/>
        <v>87.15</v>
      </c>
      <c r="H121" s="5">
        <f t="shared" si="31"/>
        <v>84.666666666666671</v>
      </c>
      <c r="I121" s="3">
        <f t="shared" si="21"/>
        <v>86.566666666666549</v>
      </c>
      <c r="J121" s="5">
        <f t="shared" si="32"/>
        <v>84</v>
      </c>
      <c r="K121" s="3">
        <f t="shared" si="22"/>
        <v>-2.2833333333333314</v>
      </c>
      <c r="L121" s="3">
        <f t="shared" si="23"/>
        <v>0.58333333333334281</v>
      </c>
      <c r="M121" s="3">
        <f t="shared" si="24"/>
        <v>-2.61666666666666</v>
      </c>
      <c r="N121" s="3">
        <f t="shared" si="25"/>
        <v>-0.71666666666678225</v>
      </c>
      <c r="O121" s="3">
        <f t="shared" si="26"/>
        <v>5.0000000000110845E-2</v>
      </c>
      <c r="P121" s="3">
        <f t="shared" si="27"/>
        <v>0.41666666666665719</v>
      </c>
    </row>
    <row r="122" spans="1:16" x14ac:dyDescent="0.25">
      <c r="A122" s="14" t="s">
        <v>112</v>
      </c>
      <c r="B122" s="11" t="s">
        <v>119</v>
      </c>
      <c r="C122" s="17">
        <v>3</v>
      </c>
      <c r="D122" s="14">
        <v>93</v>
      </c>
      <c r="E122" s="3">
        <f t="shared" si="28"/>
        <v>87.283333333333331</v>
      </c>
      <c r="F122" s="3">
        <f t="shared" si="28"/>
        <v>86.566666666666663</v>
      </c>
      <c r="G122" s="3">
        <f t="shared" si="28"/>
        <v>87.15</v>
      </c>
      <c r="H122" s="5">
        <f t="shared" si="31"/>
        <v>92.166666666666671</v>
      </c>
      <c r="I122" s="3">
        <f t="shared" si="21"/>
        <v>86.566666666666549</v>
      </c>
      <c r="J122" s="5">
        <f t="shared" si="32"/>
        <v>90.666666666666671</v>
      </c>
      <c r="K122" s="3">
        <f t="shared" si="22"/>
        <v>5.7166666666666686</v>
      </c>
      <c r="L122" s="3">
        <f t="shared" si="23"/>
        <v>0.58333333333334281</v>
      </c>
      <c r="M122" s="3">
        <f t="shared" si="24"/>
        <v>4.88333333333334</v>
      </c>
      <c r="N122" s="3">
        <f t="shared" si="25"/>
        <v>-0.71666666666678225</v>
      </c>
      <c r="O122" s="3">
        <f t="shared" si="26"/>
        <v>-0.78333333333321775</v>
      </c>
      <c r="P122" s="3">
        <f t="shared" si="27"/>
        <v>1.7499999999999858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Effect</vt:lpstr>
      <vt:lpstr>AnovaHWE</vt:lpstr>
      <vt:lpstr>Ex8.1</vt:lpstr>
      <vt:lpstr>Ex8.2</vt:lpstr>
      <vt:lpstr>Ex8.3</vt:lpstr>
      <vt:lpstr>Ex8.4</vt:lpstr>
      <vt:lpstr>GEtabacco</vt:lpstr>
      <vt:lpstr>GEcotton</vt:lpstr>
      <vt:lpstr>Ex8.1(2)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2013-11-01T01:58:00Z</dcterms:modified>
</cp:coreProperties>
</file>